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drawings/drawing4.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codeName="{22E68647-3C60-695B-3CA0-4895CD717B8A}"/>
  <workbookPr codeName="ThisWorkbook" defaultThemeVersion="124226"/>
  <mc:AlternateContent xmlns:mc="http://schemas.openxmlformats.org/markup-compatibility/2006">
    <mc:Choice Requires="x15">
      <x15ac:absPath xmlns:x15ac="http://schemas.microsoft.com/office/spreadsheetml/2010/11/ac" url="G:\RostersAGB\"/>
    </mc:Choice>
  </mc:AlternateContent>
  <xr:revisionPtr revIDLastSave="0" documentId="13_ncr:1_{4A1C802B-5FA6-4983-B50C-9D0D8475ECE1}" xr6:coauthVersionLast="40" xr6:coauthVersionMax="40" xr10:uidLastSave="{00000000-0000-0000-0000-000000000000}"/>
  <bookViews>
    <workbookView xWindow="0" yWindow="0" windowWidth="28800" windowHeight="12225" firstSheet="3" activeTab="3" xr2:uid="{00000000-000D-0000-FFFF-FFFF00000000}"/>
  </bookViews>
  <sheets>
    <sheet name="Splash" sheetId="5" state="hidden" r:id="rId1"/>
    <sheet name="Analyse" sheetId="2" state="hidden" r:id="rId2"/>
    <sheet name="Worksheet" sheetId="3" state="hidden" r:id="rId3"/>
    <sheet name="CurrentRoster" sheetId="10" r:id="rId4"/>
    <sheet name="ICUextraDays" sheetId="9" r:id="rId5"/>
    <sheet name="PubHol" sheetId="8" r:id="rId6"/>
    <sheet name="Backup" sheetId="11" state="hidden" r:id="rId7"/>
    <sheet name="Requests" sheetId="12" r:id="rId8"/>
    <sheet name="Generator" sheetId="13" state="hidden" r:id="rId9"/>
    <sheet name="Sheet1" sheetId="14" state="hidden" r:id="rId10"/>
  </sheets>
  <functionGroups builtInGroupCount="19"/>
  <externalReferences>
    <externalReference r:id="rId11"/>
    <externalReference r:id="rId12"/>
  </externalReferences>
  <definedNames>
    <definedName name="AGB_Fri">Worksheet!$F$62:$F$116</definedName>
    <definedName name="AGB_MonThu">Worksheet!$B$62:$E$116</definedName>
    <definedName name="AGB_SaSu">Worksheet!$G$62:$H$116</definedName>
    <definedName name="AGB_Th">Worksheet!$E$62:$E$116</definedName>
    <definedName name="AllDays" localSheetId="8">Generator!$B$37:$C$348</definedName>
    <definedName name="Anaesthetists">Worksheet!$L$40:$L$63</definedName>
    <definedName name="BackupFr">Worksheet!$F$299:$F$353</definedName>
    <definedName name="BackupMoTh">Worksheet!$B$299:$E$353</definedName>
    <definedName name="BackupSaSu">Worksheet!$G$299:$H$353</definedName>
    <definedName name="BHS_Fr">Worksheet!$F$119:$F$173</definedName>
    <definedName name="BHS_MoTh">Worksheet!$B$119:$E$173</definedName>
    <definedName name="BHS_SaSu">Worksheet!$G$119:$H$173</definedName>
    <definedName name="CurrentRosterStart">Worksheet!$U$66</definedName>
    <definedName name="CurrentYear">Worksheet!$N$1</definedName>
    <definedName name="FirstDayOfYear">CurrentRoster!$B$10</definedName>
    <definedName name="FirstRosterDay">Worksheet!$U$64</definedName>
    <definedName name="GenYear">Generator!$A$37:$A$402</definedName>
    <definedName name="ICU_Fri">Worksheet!$F$4:$F$58</definedName>
    <definedName name="ICU_MonThu">Worksheet!$B$4:$E$58</definedName>
    <definedName name="ICU_SatSun">Worksheet!$G$4:$H$58</definedName>
    <definedName name="ICUlist">Worksheet!$K$19:$R$27</definedName>
    <definedName name="MainRoster" localSheetId="3">CurrentRoster!$B$10:$H$339</definedName>
    <definedName name="OnCallList">Generator!$C$37:$C$402</definedName>
    <definedName name="Output" localSheetId="8">Generator!$C$37:$C$348</definedName>
    <definedName name="Output">Generator!$C$37:$C$402</definedName>
    <definedName name="Output2">[1]CreateList!$C$30:$C$341</definedName>
    <definedName name="PartnerLookup" localSheetId="8">Generator!$B$5:$C$24</definedName>
    <definedName name="PartnerLookup">#REF!</definedName>
    <definedName name="PartnerLookup2">[1]CreateList!$B$5:$C$24</definedName>
    <definedName name="Partners" localSheetId="8">Generator!$C$5:$C$24</definedName>
    <definedName name="Partners2">Generator!$C$5:$C$24</definedName>
    <definedName name="PreYear">Generator!$A$408:$B$428</definedName>
    <definedName name="_xlnm.Print_Area" localSheetId="1">Analyse!$A$36:$K$65</definedName>
    <definedName name="_xlnm.Print_Area" localSheetId="6">Backup!$A$1:$N$23</definedName>
    <definedName name="_xlnm.Print_Area" localSheetId="3">CurrentRoster!$A$1:$H$339</definedName>
    <definedName name="_xlnm.Print_Area" localSheetId="4">ICUextraDays!$A$27:$L$59</definedName>
    <definedName name="_xlnm.Print_Area" localSheetId="5">PubHol!$A$1:$AK$19</definedName>
    <definedName name="_xlnm.Print_Area" localSheetId="7">Requests!$A$1:$G$26</definedName>
    <definedName name="_xlnm.Print_Area" localSheetId="9">Sheet1!$A$1:$G$15</definedName>
    <definedName name="ProximityScore">Generator!$O$48</definedName>
    <definedName name="PubHols" localSheetId="5">Analyse!$C$40:$D$65</definedName>
    <definedName name="PubHols">Analyse!$C$40:$C$65</definedName>
    <definedName name="PubHolWorkers" localSheetId="5">[2]Analyse!$F$40:$H$64</definedName>
    <definedName name="PubHolWorkers">Analyse!$F$40:$H$65</definedName>
    <definedName name="TBstore">Worksheet!$A$177:$A$296</definedName>
    <definedName name="Temp1">Sheet1!$B$22,Sheet1!$B$25,Sheet1!$D$22,Sheet1!$D$23,Sheet1!$D$27</definedName>
    <definedName name="ThreeD_WE">Generator!$H$5:$H$24</definedName>
    <definedName name="ThreeD_WE_number">Generator!$H$25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2" l="1"/>
  <c r="Q9" i="2" s="1"/>
  <c r="A10" i="2"/>
  <c r="Q10" i="2" s="1"/>
  <c r="A11" i="2"/>
  <c r="Q11" i="2" s="1"/>
  <c r="A12" i="2"/>
  <c r="Q12" i="2" s="1"/>
  <c r="A13" i="2"/>
  <c r="Q13" i="2" s="1"/>
  <c r="A14" i="2"/>
  <c r="Q14" i="2" s="1"/>
  <c r="A15" i="2"/>
  <c r="Q15" i="2" s="1"/>
  <c r="A16" i="2"/>
  <c r="Q16" i="2" s="1"/>
  <c r="A17" i="2"/>
  <c r="Q17" i="2" s="1"/>
  <c r="A18" i="2"/>
  <c r="Q18" i="2" s="1"/>
  <c r="A19" i="2"/>
  <c r="Q19" i="2" s="1"/>
  <c r="A20" i="2"/>
  <c r="Q20" i="2" s="1"/>
  <c r="A21" i="2"/>
  <c r="Q21" i="2" s="1"/>
  <c r="A22" i="2"/>
  <c r="Q22" i="2" s="1"/>
  <c r="A23" i="2"/>
  <c r="Q23" i="2" s="1"/>
  <c r="A24" i="2"/>
  <c r="Q24" i="2" s="1"/>
  <c r="A25" i="2"/>
  <c r="Q25" i="2" s="1"/>
  <c r="A26" i="2"/>
  <c r="Q26" i="2" s="1"/>
  <c r="A27" i="2"/>
  <c r="Q27" i="2" s="1"/>
  <c r="A28" i="2"/>
  <c r="Q28" i="2" s="1"/>
  <c r="A29" i="2"/>
  <c r="Q29" i="2" s="1"/>
  <c r="A30" i="2"/>
  <c r="Q30" i="2" s="1"/>
  <c r="A31" i="2"/>
  <c r="Q31" i="2" s="1"/>
  <c r="AA62" i="3" l="1"/>
  <c r="AA61" i="3"/>
  <c r="B22" i="14"/>
  <c r="K17" i="14" l="1"/>
  <c r="L17" i="14" s="1"/>
  <c r="M17" i="14" s="1"/>
  <c r="B428" i="13"/>
  <c r="B427" i="13"/>
  <c r="B426" i="13"/>
  <c r="B425" i="13"/>
  <c r="B424" i="13"/>
  <c r="B423" i="13"/>
  <c r="B422" i="13"/>
  <c r="B421" i="13"/>
  <c r="B420" i="13"/>
  <c r="B419" i="13"/>
  <c r="B418" i="13"/>
  <c r="B417" i="13"/>
  <c r="B416" i="13"/>
  <c r="B415" i="13"/>
  <c r="B414" i="13"/>
  <c r="B413" i="13"/>
  <c r="B412" i="13"/>
  <c r="B411" i="13"/>
  <c r="B410" i="13"/>
  <c r="B409" i="13"/>
  <c r="B408" i="13"/>
  <c r="A37" i="13"/>
  <c r="A38" i="13" s="1"/>
  <c r="I25" i="13"/>
  <c r="W26" i="13" s="1"/>
  <c r="H25" i="13"/>
  <c r="C25" i="13"/>
  <c r="W24" i="13"/>
  <c r="M24" i="13"/>
  <c r="K24" i="13"/>
  <c r="D24" i="13"/>
  <c r="W23" i="13"/>
  <c r="M23" i="13"/>
  <c r="K23" i="13"/>
  <c r="D23" i="13"/>
  <c r="W22" i="13"/>
  <c r="M22" i="13"/>
  <c r="K22" i="13"/>
  <c r="D22" i="13"/>
  <c r="W21" i="13"/>
  <c r="M21" i="13"/>
  <c r="K21" i="13"/>
  <c r="D21" i="13"/>
  <c r="W20" i="13"/>
  <c r="M20" i="13"/>
  <c r="K20" i="13"/>
  <c r="D20" i="13"/>
  <c r="W19" i="13"/>
  <c r="M19" i="13"/>
  <c r="K19" i="13"/>
  <c r="D19" i="13"/>
  <c r="W18" i="13"/>
  <c r="M18" i="13"/>
  <c r="K18" i="13"/>
  <c r="D18" i="13"/>
  <c r="W17" i="13"/>
  <c r="M17" i="13"/>
  <c r="K17" i="13"/>
  <c r="D17" i="13"/>
  <c r="W16" i="13"/>
  <c r="M16" i="13"/>
  <c r="K16" i="13"/>
  <c r="D16" i="13"/>
  <c r="W15" i="13"/>
  <c r="M15" i="13"/>
  <c r="K15" i="13"/>
  <c r="D15" i="13"/>
  <c r="W14" i="13"/>
  <c r="M14" i="13"/>
  <c r="K14" i="13"/>
  <c r="D14" i="13"/>
  <c r="W13" i="13"/>
  <c r="M13" i="13"/>
  <c r="K13" i="13"/>
  <c r="D13" i="13"/>
  <c r="W12" i="13"/>
  <c r="M12" i="13"/>
  <c r="K12" i="13"/>
  <c r="D12" i="13"/>
  <c r="W11" i="13"/>
  <c r="M11" i="13"/>
  <c r="K11" i="13"/>
  <c r="D11" i="13"/>
  <c r="W10" i="13"/>
  <c r="M10" i="13"/>
  <c r="K10" i="13"/>
  <c r="D10" i="13"/>
  <c r="W9" i="13"/>
  <c r="M9" i="13"/>
  <c r="K9" i="13"/>
  <c r="D9" i="13"/>
  <c r="W8" i="13"/>
  <c r="M8" i="13"/>
  <c r="K8" i="13"/>
  <c r="D8" i="13"/>
  <c r="W7" i="13"/>
  <c r="M7" i="13"/>
  <c r="K7" i="13"/>
  <c r="D7" i="13"/>
  <c r="W6" i="13"/>
  <c r="M6" i="13"/>
  <c r="K6" i="13"/>
  <c r="D6" i="13"/>
  <c r="W5" i="13"/>
  <c r="M5" i="13"/>
  <c r="K5" i="13"/>
  <c r="D5" i="13"/>
  <c r="A26" i="12"/>
  <c r="A25" i="12"/>
  <c r="A24" i="12"/>
  <c r="A23" i="12"/>
  <c r="A22" i="12"/>
  <c r="A21" i="12"/>
  <c r="A20" i="12"/>
  <c r="A19" i="12"/>
  <c r="A18" i="12"/>
  <c r="A17" i="12"/>
  <c r="A16" i="12"/>
  <c r="A15" i="12"/>
  <c r="A14" i="12"/>
  <c r="A13" i="12"/>
  <c r="A12" i="12"/>
  <c r="A11" i="12"/>
  <c r="A10" i="12"/>
  <c r="A9" i="12"/>
  <c r="A8" i="12"/>
  <c r="A7" i="12"/>
  <c r="A6" i="12"/>
  <c r="A5" i="12"/>
  <c r="A1" i="12"/>
  <c r="A23" i="11"/>
  <c r="A22" i="11"/>
  <c r="A21" i="11"/>
  <c r="A20" i="11"/>
  <c r="A19" i="11"/>
  <c r="A18" i="11"/>
  <c r="A17" i="11"/>
  <c r="A16" i="11"/>
  <c r="A15" i="11"/>
  <c r="A14" i="11"/>
  <c r="A13" i="11"/>
  <c r="A12" i="11"/>
  <c r="A11" i="11"/>
  <c r="A10" i="11"/>
  <c r="A9" i="11"/>
  <c r="A8" i="11"/>
  <c r="A7" i="11"/>
  <c r="A6" i="11"/>
  <c r="A5" i="11"/>
  <c r="A4" i="11"/>
  <c r="A46" i="8"/>
  <c r="B46" i="8" s="1"/>
  <c r="C46" i="8" s="1"/>
  <c r="F46" i="8" s="1"/>
  <c r="A45" i="8"/>
  <c r="A44" i="8"/>
  <c r="A43" i="8"/>
  <c r="B43" i="8" s="1"/>
  <c r="C43" i="8" s="1"/>
  <c r="F43" i="8" s="1"/>
  <c r="A42" i="8"/>
  <c r="B42" i="8" s="1"/>
  <c r="C42" i="8" s="1"/>
  <c r="F42" i="8" s="1"/>
  <c r="A41" i="8"/>
  <c r="A40" i="8"/>
  <c r="A39" i="8"/>
  <c r="B39" i="8" s="1"/>
  <c r="C39" i="8" s="1"/>
  <c r="E39" i="8" s="1"/>
  <c r="A38" i="8"/>
  <c r="B38" i="8" s="1"/>
  <c r="C38" i="8" s="1"/>
  <c r="F38" i="8" s="1"/>
  <c r="A37" i="8"/>
  <c r="A36" i="8"/>
  <c r="A35" i="8"/>
  <c r="B35" i="8" s="1"/>
  <c r="C35" i="8" s="1"/>
  <c r="F35" i="8" s="1"/>
  <c r="A34" i="8"/>
  <c r="A33" i="8"/>
  <c r="A32" i="8"/>
  <c r="B32" i="8" s="1"/>
  <c r="C32" i="8" s="1"/>
  <c r="E32" i="8" s="1"/>
  <c r="A31" i="8"/>
  <c r="B31" i="8" s="1"/>
  <c r="C31" i="8" s="1"/>
  <c r="F31" i="8" s="1"/>
  <c r="A30" i="8"/>
  <c r="A29" i="8"/>
  <c r="A28" i="8"/>
  <c r="B28" i="8" s="1"/>
  <c r="C28" i="8" s="1"/>
  <c r="F28" i="8" s="1"/>
  <c r="A27" i="8"/>
  <c r="B27" i="8" s="1"/>
  <c r="C27" i="8" s="1"/>
  <c r="F27" i="8" s="1"/>
  <c r="A26" i="8"/>
  <c r="A25" i="8"/>
  <c r="A24" i="8"/>
  <c r="B24" i="8" s="1"/>
  <c r="C24" i="8" s="1"/>
  <c r="F24" i="8" s="1"/>
  <c r="AR23" i="8"/>
  <c r="AQ23" i="8"/>
  <c r="AP23" i="8"/>
  <c r="AJ23" i="8"/>
  <c r="AI23" i="8"/>
  <c r="AH23" i="8"/>
  <c r="AG23" i="8"/>
  <c r="AF23" i="8"/>
  <c r="AD23" i="8"/>
  <c r="AC23" i="8"/>
  <c r="AB23" i="8"/>
  <c r="AA23" i="8"/>
  <c r="Z23" i="8"/>
  <c r="Y23" i="8"/>
  <c r="X23" i="8"/>
  <c r="W23" i="8"/>
  <c r="V23" i="8"/>
  <c r="U23" i="8"/>
  <c r="Q23" i="8"/>
  <c r="N23" i="8"/>
  <c r="A23" i="8"/>
  <c r="B23" i="8" s="1"/>
  <c r="C23" i="8" s="1"/>
  <c r="AR22" i="8"/>
  <c r="AQ22" i="8"/>
  <c r="AP22" i="8"/>
  <c r="AO22" i="8"/>
  <c r="AJ22" i="8"/>
  <c r="AI22" i="8"/>
  <c r="AH22" i="8"/>
  <c r="AG22" i="8"/>
  <c r="AF22" i="8"/>
  <c r="AE22" i="8"/>
  <c r="AD22" i="8"/>
  <c r="AC22" i="8"/>
  <c r="AB22" i="8"/>
  <c r="AA22" i="8"/>
  <c r="Z22" i="8"/>
  <c r="Y22" i="8"/>
  <c r="X22" i="8"/>
  <c r="W22" i="8"/>
  <c r="V22" i="8"/>
  <c r="U22" i="8"/>
  <c r="T22" i="8"/>
  <c r="S22" i="8"/>
  <c r="Q22" i="8"/>
  <c r="P22" i="8"/>
  <c r="N22" i="8"/>
  <c r="A22" i="8"/>
  <c r="B22" i="8" s="1"/>
  <c r="C22" i="8" s="1"/>
  <c r="D60" i="9"/>
  <c r="B60" i="9"/>
  <c r="A59" i="9"/>
  <c r="A58" i="9"/>
  <c r="A57" i="9"/>
  <c r="A56" i="9"/>
  <c r="A55" i="9"/>
  <c r="A54" i="9"/>
  <c r="A53" i="9"/>
  <c r="A52" i="9"/>
  <c r="A51" i="9"/>
  <c r="A50" i="9"/>
  <c r="A49" i="9"/>
  <c r="A48" i="9"/>
  <c r="B44" i="9"/>
  <c r="A42" i="9"/>
  <c r="A41" i="9"/>
  <c r="A40" i="9"/>
  <c r="A39" i="9"/>
  <c r="A38" i="9"/>
  <c r="A37" i="9"/>
  <c r="A36" i="9"/>
  <c r="A35" i="9"/>
  <c r="A34" i="9"/>
  <c r="A33" i="9"/>
  <c r="A32" i="9"/>
  <c r="A31" i="9"/>
  <c r="B27" i="9"/>
  <c r="D18" i="9"/>
  <c r="B18" i="9"/>
  <c r="A16" i="9"/>
  <c r="A15" i="9"/>
  <c r="A14" i="9"/>
  <c r="A13" i="9"/>
  <c r="A12" i="9"/>
  <c r="A11" i="9"/>
  <c r="A10" i="9"/>
  <c r="A9" i="9"/>
  <c r="A8" i="9"/>
  <c r="A7" i="9"/>
  <c r="A6" i="9"/>
  <c r="A5" i="9"/>
  <c r="A1" i="9"/>
  <c r="A28" i="10"/>
  <c r="A34" i="10" s="1"/>
  <c r="A40" i="10" s="1"/>
  <c r="A46" i="10" s="1"/>
  <c r="A52" i="10" s="1"/>
  <c r="A58" i="10" s="1"/>
  <c r="A64" i="10" s="1"/>
  <c r="A70" i="10" s="1"/>
  <c r="A76" i="10" s="1"/>
  <c r="A82" i="10" s="1"/>
  <c r="A88" i="10" s="1"/>
  <c r="A94" i="10" s="1"/>
  <c r="A100" i="10" s="1"/>
  <c r="A106" i="10" s="1"/>
  <c r="A112" i="10" s="1"/>
  <c r="A118" i="10" s="1"/>
  <c r="A124" i="10" s="1"/>
  <c r="A130" i="10" s="1"/>
  <c r="A136" i="10" s="1"/>
  <c r="A142" i="10" s="1"/>
  <c r="A148" i="10" s="1"/>
  <c r="A154" i="10" s="1"/>
  <c r="A160" i="10" s="1"/>
  <c r="A166" i="10" s="1"/>
  <c r="A172" i="10" s="1"/>
  <c r="A178" i="10" s="1"/>
  <c r="A184" i="10" s="1"/>
  <c r="A190" i="10" s="1"/>
  <c r="A196" i="10" s="1"/>
  <c r="A202" i="10" s="1"/>
  <c r="A208" i="10" s="1"/>
  <c r="A214" i="10" s="1"/>
  <c r="A220" i="10" s="1"/>
  <c r="A226" i="10" s="1"/>
  <c r="A232" i="10" s="1"/>
  <c r="A238" i="10" s="1"/>
  <c r="A244" i="10" s="1"/>
  <c r="A250" i="10" s="1"/>
  <c r="A256" i="10" s="1"/>
  <c r="A262" i="10" s="1"/>
  <c r="A268" i="10" s="1"/>
  <c r="A274" i="10" s="1"/>
  <c r="A280" i="10" s="1"/>
  <c r="A286" i="10" s="1"/>
  <c r="A292" i="10" s="1"/>
  <c r="A298" i="10" s="1"/>
  <c r="A304" i="10" s="1"/>
  <c r="A310" i="10" s="1"/>
  <c r="A316" i="10" s="1"/>
  <c r="A322" i="10" s="1"/>
  <c r="A328" i="10" s="1"/>
  <c r="A334" i="10" s="1"/>
  <c r="D1" i="10"/>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N66" i="3"/>
  <c r="U63" i="3"/>
  <c r="U65" i="3" s="1"/>
  <c r="U62" i="3"/>
  <c r="AA35" i="3"/>
  <c r="AH34" i="3"/>
  <c r="AA34" i="3"/>
  <c r="AH33" i="3"/>
  <c r="AA33" i="3"/>
  <c r="AH32" i="3"/>
  <c r="AA32" i="3"/>
  <c r="AH31" i="3"/>
  <c r="AA31" i="3"/>
  <c r="AH30" i="3"/>
  <c r="AA30" i="3"/>
  <c r="AH29" i="3"/>
  <c r="AA29" i="3"/>
  <c r="AH28" i="3"/>
  <c r="AA28" i="3"/>
  <c r="AH27" i="3"/>
  <c r="AA27" i="3"/>
  <c r="AH26" i="3"/>
  <c r="AA26" i="3"/>
  <c r="AH25" i="3"/>
  <c r="AA25" i="3"/>
  <c r="AH24" i="3"/>
  <c r="AA24" i="3"/>
  <c r="AH23" i="3"/>
  <c r="AA23" i="3"/>
  <c r="AH22" i="3"/>
  <c r="AA22" i="3"/>
  <c r="AH21" i="3"/>
  <c r="AA21" i="3"/>
  <c r="AH20" i="3"/>
  <c r="AA20" i="3"/>
  <c r="AH19" i="3"/>
  <c r="AA19" i="3"/>
  <c r="AH18" i="3"/>
  <c r="AA18" i="3"/>
  <c r="AH17" i="3"/>
  <c r="AA17" i="3"/>
  <c r="AH16" i="3"/>
  <c r="AA16" i="3"/>
  <c r="AH15" i="3"/>
  <c r="AA15" i="3"/>
  <c r="AH14" i="3"/>
  <c r="AA14" i="3"/>
  <c r="AH13" i="3"/>
  <c r="AA13" i="3"/>
  <c r="AH12" i="3"/>
  <c r="AA12" i="3"/>
  <c r="AH11" i="3"/>
  <c r="AA11" i="3"/>
  <c r="AH10" i="3"/>
  <c r="AA10" i="3"/>
  <c r="AH9" i="3"/>
  <c r="AA9" i="3"/>
  <c r="AH8" i="3"/>
  <c r="AA8" i="3"/>
  <c r="AH7" i="3"/>
  <c r="AA7" i="3"/>
  <c r="AH6" i="3"/>
  <c r="AA6" i="3"/>
  <c r="AH5" i="3"/>
  <c r="AA5" i="3"/>
  <c r="J65" i="2"/>
  <c r="K65" i="2" s="1"/>
  <c r="J64" i="2"/>
  <c r="K64" i="2" s="1"/>
  <c r="J63" i="2"/>
  <c r="K63" i="2" s="1"/>
  <c r="J62" i="2"/>
  <c r="K62" i="2" s="1"/>
  <c r="J61" i="2"/>
  <c r="K61" i="2" s="1"/>
  <c r="J60" i="2"/>
  <c r="K60" i="2" s="1"/>
  <c r="J59" i="2"/>
  <c r="K59" i="2" s="1"/>
  <c r="J58" i="2"/>
  <c r="K58" i="2" s="1"/>
  <c r="J57" i="2"/>
  <c r="K57" i="2" s="1"/>
  <c r="C57" i="2"/>
  <c r="J56" i="2"/>
  <c r="K56" i="2" s="1"/>
  <c r="C56" i="2"/>
  <c r="J55" i="2"/>
  <c r="K55" i="2" s="1"/>
  <c r="J54" i="2"/>
  <c r="K54" i="2" s="1"/>
  <c r="C54" i="2"/>
  <c r="J53" i="2"/>
  <c r="K53" i="2" s="1"/>
  <c r="C53" i="2"/>
  <c r="J52" i="2"/>
  <c r="K52" i="2" s="1"/>
  <c r="J51" i="2"/>
  <c r="K51" i="2" s="1"/>
  <c r="J50" i="2"/>
  <c r="K50" i="2" s="1"/>
  <c r="C50" i="2"/>
  <c r="J49" i="2"/>
  <c r="K49" i="2" s="1"/>
  <c r="C49" i="2"/>
  <c r="J48" i="2"/>
  <c r="K48" i="2" s="1"/>
  <c r="J47" i="2"/>
  <c r="K47" i="2" s="1"/>
  <c r="C47" i="2"/>
  <c r="J46" i="2"/>
  <c r="K46" i="2" s="1"/>
  <c r="C46" i="2"/>
  <c r="J45" i="2"/>
  <c r="K45" i="2" s="1"/>
  <c r="C45" i="2"/>
  <c r="J44" i="2"/>
  <c r="K44" i="2" s="1"/>
  <c r="J43" i="2"/>
  <c r="K43" i="2" s="1"/>
  <c r="J42" i="2"/>
  <c r="K42" i="2" s="1"/>
  <c r="C42" i="2"/>
  <c r="J41" i="2"/>
  <c r="K41" i="2" s="1"/>
  <c r="C41" i="2"/>
  <c r="J40" i="2"/>
  <c r="K40" i="2" s="1"/>
  <c r="J39" i="2"/>
  <c r="K39" i="2" s="1"/>
  <c r="Q32" i="2"/>
  <c r="A8" i="2"/>
  <c r="Q8" i="2" s="1"/>
  <c r="A7" i="2"/>
  <c r="Q7" i="2" s="1"/>
  <c r="U6" i="2"/>
  <c r="T6" i="2"/>
  <c r="S6" i="2"/>
  <c r="P6" i="2"/>
  <c r="O6" i="2"/>
  <c r="N6" i="2"/>
  <c r="L6" i="2"/>
  <c r="K6" i="2"/>
  <c r="J6" i="2"/>
  <c r="H6" i="2"/>
  <c r="G6" i="2"/>
  <c r="F6" i="2"/>
  <c r="D6" i="2"/>
  <c r="C6" i="2"/>
  <c r="B6" i="2"/>
  <c r="S5" i="2"/>
  <c r="N5" i="2"/>
  <c r="J5" i="2"/>
  <c r="F5" i="2"/>
  <c r="B5" i="2"/>
  <c r="AM23" i="8" l="1"/>
  <c r="AM22" i="8"/>
  <c r="AH21" i="13"/>
  <c r="AG20" i="13"/>
  <c r="AG19" i="13"/>
  <c r="AG18" i="13"/>
  <c r="AG17" i="13"/>
  <c r="AG16" i="13"/>
  <c r="AG15" i="13"/>
  <c r="AG14" i="13"/>
  <c r="AG13" i="13"/>
  <c r="AG12" i="13"/>
  <c r="AG11" i="13"/>
  <c r="AG10" i="13"/>
  <c r="AG9" i="13"/>
  <c r="AG8" i="13"/>
  <c r="AG7" i="13"/>
  <c r="AG6" i="13"/>
  <c r="AG5" i="13"/>
  <c r="W27" i="13"/>
  <c r="AH24" i="13"/>
  <c r="AH23" i="13"/>
  <c r="AH22" i="13"/>
  <c r="AG21" i="13"/>
  <c r="AG24" i="13"/>
  <c r="AG23" i="13"/>
  <c r="AG22" i="13"/>
  <c r="AH20" i="13"/>
  <c r="AH19" i="13"/>
  <c r="AH18" i="13"/>
  <c r="AH17" i="13"/>
  <c r="AH16" i="13"/>
  <c r="AH15" i="13"/>
  <c r="AH14" i="13"/>
  <c r="AH13" i="13"/>
  <c r="AH12" i="13"/>
  <c r="AH11" i="13"/>
  <c r="AH10" i="13"/>
  <c r="AH9" i="13"/>
  <c r="AH8" i="13"/>
  <c r="AH7" i="13"/>
  <c r="AH6" i="13"/>
  <c r="AH5" i="13"/>
  <c r="D25" i="13"/>
  <c r="D26" i="13" s="1"/>
  <c r="E5" i="13" s="1"/>
  <c r="F32" i="8"/>
  <c r="F39" i="8"/>
  <c r="U64" i="3"/>
  <c r="U66" i="3" s="1"/>
  <c r="B34" i="10" s="1"/>
  <c r="F23" i="8"/>
  <c r="E24" i="8"/>
  <c r="B40" i="8"/>
  <c r="C40" i="8" s="1"/>
  <c r="G40" i="8" s="1"/>
  <c r="E43" i="8"/>
  <c r="B232" i="10"/>
  <c r="G23" i="8"/>
  <c r="E23" i="8"/>
  <c r="G31" i="8"/>
  <c r="G38" i="8"/>
  <c r="B44" i="8"/>
  <c r="C44" i="8" s="1"/>
  <c r="F44" i="8" s="1"/>
  <c r="A39" i="13"/>
  <c r="W38" i="13"/>
  <c r="B38" i="13"/>
  <c r="B25" i="8"/>
  <c r="C25" i="8" s="1"/>
  <c r="F25" i="8" s="1"/>
  <c r="E28" i="8"/>
  <c r="E35" i="8"/>
  <c r="B76" i="10"/>
  <c r="B94" i="10"/>
  <c r="B286" i="10"/>
  <c r="B334" i="10"/>
  <c r="F22" i="8"/>
  <c r="B26" i="8"/>
  <c r="C26" i="8" s="1"/>
  <c r="E26" i="8" s="1"/>
  <c r="G42" i="8"/>
  <c r="B304" i="10"/>
  <c r="G22" i="8"/>
  <c r="E22" i="8"/>
  <c r="B29" i="8"/>
  <c r="C29" i="8" s="1"/>
  <c r="E29" i="8" s="1"/>
  <c r="B36" i="8"/>
  <c r="C36" i="8" s="1"/>
  <c r="F36" i="8" s="1"/>
  <c r="G46" i="8"/>
  <c r="B226" i="10"/>
  <c r="B274" i="10"/>
  <c r="B322" i="10"/>
  <c r="G27" i="8"/>
  <c r="B196" i="10"/>
  <c r="B244" i="10"/>
  <c r="B30" i="8"/>
  <c r="C30" i="8" s="1"/>
  <c r="F30" i="8" s="1"/>
  <c r="B37" i="8"/>
  <c r="C37" i="8" s="1"/>
  <c r="G37" i="8" s="1"/>
  <c r="A36" i="13"/>
  <c r="G24" i="8"/>
  <c r="E27" i="8"/>
  <c r="G28" i="8"/>
  <c r="E31" i="8"/>
  <c r="G32" i="8"/>
  <c r="G35" i="8"/>
  <c r="E38" i="8"/>
  <c r="G39" i="8"/>
  <c r="B41" i="8"/>
  <c r="C41" i="8" s="1"/>
  <c r="G41" i="8" s="1"/>
  <c r="E42" i="8"/>
  <c r="G43" i="8"/>
  <c r="B45" i="8"/>
  <c r="C45" i="8" s="1"/>
  <c r="F45" i="8" s="1"/>
  <c r="E46" i="8"/>
  <c r="E45" i="8"/>
  <c r="B37" i="13"/>
  <c r="W37" i="13"/>
  <c r="AG6" i="3"/>
  <c r="W8" i="2" s="1"/>
  <c r="AG13" i="3"/>
  <c r="W15" i="2" s="1"/>
  <c r="AG23" i="3"/>
  <c r="W25" i="2" s="1"/>
  <c r="AG10" i="3"/>
  <c r="W12" i="2" s="1"/>
  <c r="AG33" i="3"/>
  <c r="AG11" i="3"/>
  <c r="W13" i="2" s="1"/>
  <c r="AG8" i="3"/>
  <c r="W10" i="2" s="1"/>
  <c r="AG14" i="3"/>
  <c r="W16" i="2" s="1"/>
  <c r="AG17" i="3"/>
  <c r="W19" i="2" s="1"/>
  <c r="AG18" i="3"/>
  <c r="W20" i="2" s="1"/>
  <c r="AG22" i="3"/>
  <c r="W24" i="2" s="1"/>
  <c r="AG29" i="3"/>
  <c r="W31" i="2" s="1"/>
  <c r="AG12" i="3"/>
  <c r="W14" i="2" s="1"/>
  <c r="AG15" i="3"/>
  <c r="W17" i="2" s="1"/>
  <c r="AG19" i="3"/>
  <c r="W21" i="2" s="1"/>
  <c r="AG24" i="3"/>
  <c r="W26" i="2" s="1"/>
  <c r="AG30" i="3"/>
  <c r="AG7" i="3"/>
  <c r="W9" i="2" s="1"/>
  <c r="AG9" i="3"/>
  <c r="W11" i="2" s="1"/>
  <c r="AG20" i="3"/>
  <c r="W22" i="2" s="1"/>
  <c r="AG25" i="3"/>
  <c r="W27" i="2" s="1"/>
  <c r="AG5" i="3"/>
  <c r="W7" i="2" s="1"/>
  <c r="AG26" i="3"/>
  <c r="W28" i="2" s="1"/>
  <c r="AG27" i="3"/>
  <c r="W29" i="2" s="1"/>
  <c r="AG31" i="3"/>
  <c r="AG34" i="3"/>
  <c r="AG16" i="3"/>
  <c r="W18" i="2" s="1"/>
  <c r="AG28" i="3"/>
  <c r="W30" i="2" s="1"/>
  <c r="AG32" i="3"/>
  <c r="AG21" i="3"/>
  <c r="W23" i="2" s="1"/>
  <c r="B130" i="10" l="1"/>
  <c r="B46" i="10"/>
  <c r="B220" i="10"/>
  <c r="E220" i="10" s="1"/>
  <c r="B124" i="10"/>
  <c r="D124" i="10" s="1"/>
  <c r="B292" i="10"/>
  <c r="H292" i="10" s="1"/>
  <c r="B154" i="10"/>
  <c r="B178" i="10"/>
  <c r="G178" i="10" s="1"/>
  <c r="B142" i="10"/>
  <c r="E142" i="10" s="1"/>
  <c r="B82" i="10"/>
  <c r="B28" i="10"/>
  <c r="B160" i="10"/>
  <c r="C160" i="10" s="1"/>
  <c r="E14" i="13"/>
  <c r="E10" i="13"/>
  <c r="E24" i="13"/>
  <c r="E6" i="13"/>
  <c r="E18" i="13"/>
  <c r="G36" i="8"/>
  <c r="E36" i="8"/>
  <c r="B353" i="3"/>
  <c r="B173" i="3"/>
  <c r="AJ24" i="13"/>
  <c r="AJ23" i="13"/>
  <c r="AJ22" i="13"/>
  <c r="AJ20" i="13"/>
  <c r="AJ19" i="13"/>
  <c r="AJ18" i="13"/>
  <c r="AJ17" i="13"/>
  <c r="AJ16" i="13"/>
  <c r="AJ15" i="13"/>
  <c r="AJ14" i="13"/>
  <c r="AJ13" i="13"/>
  <c r="AJ12" i="13"/>
  <c r="AJ11" i="13"/>
  <c r="AJ10" i="13"/>
  <c r="AJ9" i="13"/>
  <c r="AJ8" i="13"/>
  <c r="AJ7" i="13"/>
  <c r="AJ6" i="13"/>
  <c r="AJ5" i="13"/>
  <c r="AJ21" i="13"/>
  <c r="E20" i="13"/>
  <c r="E16" i="13"/>
  <c r="E12" i="13"/>
  <c r="E8" i="13"/>
  <c r="E19" i="13"/>
  <c r="E15" i="13"/>
  <c r="E11" i="13"/>
  <c r="E7" i="13"/>
  <c r="E23" i="13"/>
  <c r="E17" i="13"/>
  <c r="E13" i="13"/>
  <c r="E9" i="13"/>
  <c r="E30" i="8"/>
  <c r="B10" i="10"/>
  <c r="B256" i="10"/>
  <c r="G256" i="10" s="1"/>
  <c r="B238" i="10"/>
  <c r="G238" i="10" s="1"/>
  <c r="B118" i="10"/>
  <c r="B70" i="10"/>
  <c r="B22" i="10"/>
  <c r="A422" i="13" s="1"/>
  <c r="B298" i="10"/>
  <c r="D298" i="10" s="1"/>
  <c r="B208" i="10"/>
  <c r="B190" i="10"/>
  <c r="F190" i="10" s="1"/>
  <c r="B112" i="10"/>
  <c r="E112" i="10" s="1"/>
  <c r="B64" i="10"/>
  <c r="H64" i="10" s="1"/>
  <c r="B250" i="10"/>
  <c r="D250" i="10" s="1"/>
  <c r="B214" i="10"/>
  <c r="B16" i="10"/>
  <c r="B63" i="3" s="1"/>
  <c r="H154" i="10"/>
  <c r="B106" i="10"/>
  <c r="G106" i="10" s="1"/>
  <c r="B58" i="10"/>
  <c r="C58" i="10" s="1"/>
  <c r="B202" i="10"/>
  <c r="H202" i="10" s="1"/>
  <c r="C292" i="10"/>
  <c r="B148" i="10"/>
  <c r="G148" i="10" s="1"/>
  <c r="B100" i="10"/>
  <c r="E100" i="10" s="1"/>
  <c r="B52" i="10"/>
  <c r="C52" i="10" s="1"/>
  <c r="B316" i="10"/>
  <c r="F316" i="10" s="1"/>
  <c r="B280" i="10"/>
  <c r="E292" i="10"/>
  <c r="F41" i="8"/>
  <c r="B136" i="10"/>
  <c r="H136" i="10" s="1"/>
  <c r="B88" i="10"/>
  <c r="B40" i="10"/>
  <c r="D40" i="10" s="1"/>
  <c r="B172" i="10"/>
  <c r="G172" i="10" s="1"/>
  <c r="B184" i="10"/>
  <c r="H184" i="10" s="1"/>
  <c r="B166" i="10"/>
  <c r="G45" i="8"/>
  <c r="D292" i="10"/>
  <c r="F29" i="8"/>
  <c r="F292" i="10"/>
  <c r="E41" i="8"/>
  <c r="B268" i="10"/>
  <c r="E268" i="10" s="1"/>
  <c r="B328" i="10"/>
  <c r="E328" i="10" s="1"/>
  <c r="B310" i="10"/>
  <c r="G292" i="10"/>
  <c r="B262" i="10"/>
  <c r="F262" i="10" s="1"/>
  <c r="G30" i="8"/>
  <c r="D58" i="10"/>
  <c r="H58" i="10"/>
  <c r="G58" i="10"/>
  <c r="A40" i="13"/>
  <c r="W39" i="13"/>
  <c r="B39" i="13"/>
  <c r="E37" i="8"/>
  <c r="H196" i="10"/>
  <c r="G196" i="10"/>
  <c r="F196" i="10"/>
  <c r="E196" i="10"/>
  <c r="C196" i="10"/>
  <c r="D196" i="10"/>
  <c r="F26" i="8"/>
  <c r="H148" i="10"/>
  <c r="D100" i="10"/>
  <c r="C100" i="10"/>
  <c r="H100" i="10"/>
  <c r="F100" i="10"/>
  <c r="E25" i="8"/>
  <c r="G44" i="8"/>
  <c r="E40" i="8"/>
  <c r="A35" i="13"/>
  <c r="B36" i="13"/>
  <c r="F37" i="8"/>
  <c r="G29" i="8"/>
  <c r="H304" i="10"/>
  <c r="G304" i="10"/>
  <c r="F304" i="10"/>
  <c r="E304" i="10"/>
  <c r="C304" i="10"/>
  <c r="D304" i="10"/>
  <c r="G26" i="8"/>
  <c r="E94" i="10"/>
  <c r="D94" i="10"/>
  <c r="C94" i="10"/>
  <c r="H94" i="10"/>
  <c r="G94" i="10"/>
  <c r="F94" i="10"/>
  <c r="E46" i="10"/>
  <c r="D46" i="10"/>
  <c r="C46" i="10"/>
  <c r="H46" i="10"/>
  <c r="G46" i="10"/>
  <c r="F46" i="10"/>
  <c r="G25" i="8"/>
  <c r="F40" i="8"/>
  <c r="H190" i="10"/>
  <c r="G190" i="10"/>
  <c r="E190" i="10"/>
  <c r="C190" i="10"/>
  <c r="D190" i="10"/>
  <c r="E160" i="10"/>
  <c r="D160" i="10"/>
  <c r="AD38" i="13"/>
  <c r="AC38" i="13"/>
  <c r="AB38" i="13"/>
  <c r="AA38" i="13"/>
  <c r="Z38" i="13"/>
  <c r="Y38" i="13"/>
  <c r="X38" i="13"/>
  <c r="H214" i="10"/>
  <c r="G214" i="10"/>
  <c r="F214" i="10"/>
  <c r="E214" i="10"/>
  <c r="C214" i="10"/>
  <c r="D214" i="10"/>
  <c r="H166" i="10"/>
  <c r="G166" i="10"/>
  <c r="F166" i="10"/>
  <c r="E166" i="10"/>
  <c r="C166" i="10"/>
  <c r="D166" i="10"/>
  <c r="E88" i="10"/>
  <c r="D88" i="10"/>
  <c r="C88" i="10"/>
  <c r="H88" i="10"/>
  <c r="G88" i="10"/>
  <c r="F88" i="10"/>
  <c r="E40" i="10"/>
  <c r="H178" i="10"/>
  <c r="E178" i="10"/>
  <c r="C178" i="10"/>
  <c r="H244" i="10"/>
  <c r="G244" i="10"/>
  <c r="F244" i="10"/>
  <c r="E244" i="10"/>
  <c r="C244" i="10"/>
  <c r="D244" i="10"/>
  <c r="B62" i="3"/>
  <c r="B4" i="3"/>
  <c r="A408" i="13"/>
  <c r="C10" i="10"/>
  <c r="B340" i="10"/>
  <c r="H10" i="10"/>
  <c r="F10" i="10"/>
  <c r="G10" i="10"/>
  <c r="E10" i="10"/>
  <c r="D10" i="10"/>
  <c r="H106" i="10"/>
  <c r="Y37" i="13"/>
  <c r="X37" i="13"/>
  <c r="AD37" i="13"/>
  <c r="AC37" i="13"/>
  <c r="AB37" i="13"/>
  <c r="AA37" i="13"/>
  <c r="Z37" i="13"/>
  <c r="H322" i="10"/>
  <c r="G322" i="10"/>
  <c r="F322" i="10"/>
  <c r="E322" i="10"/>
  <c r="C322" i="10"/>
  <c r="D322" i="10"/>
  <c r="H208" i="10"/>
  <c r="G208" i="10"/>
  <c r="F208" i="10"/>
  <c r="E208" i="10"/>
  <c r="C208" i="10"/>
  <c r="D208" i="10"/>
  <c r="B116" i="3"/>
  <c r="B58" i="3"/>
  <c r="H334" i="10"/>
  <c r="G334" i="10"/>
  <c r="F334" i="10"/>
  <c r="E334" i="10"/>
  <c r="C334" i="10"/>
  <c r="D334" i="10"/>
  <c r="E130" i="10"/>
  <c r="D130" i="10"/>
  <c r="C130" i="10"/>
  <c r="H130" i="10"/>
  <c r="G130" i="10"/>
  <c r="F130" i="10"/>
  <c r="E82" i="10"/>
  <c r="D82" i="10"/>
  <c r="C82" i="10"/>
  <c r="H82" i="10"/>
  <c r="G82" i="10"/>
  <c r="F82" i="10"/>
  <c r="E34" i="10"/>
  <c r="D34" i="10"/>
  <c r="C34" i="10"/>
  <c r="H34" i="10"/>
  <c r="G34" i="10"/>
  <c r="F34" i="10"/>
  <c r="C250" i="10"/>
  <c r="E44" i="8"/>
  <c r="H280" i="10"/>
  <c r="G280" i="10"/>
  <c r="F280" i="10"/>
  <c r="E280" i="10"/>
  <c r="C280" i="10"/>
  <c r="D280" i="10"/>
  <c r="H274" i="10"/>
  <c r="G274" i="10"/>
  <c r="F274" i="10"/>
  <c r="E274" i="10"/>
  <c r="C274" i="10"/>
  <c r="D274" i="10"/>
  <c r="H286" i="10"/>
  <c r="G286" i="10"/>
  <c r="F286" i="10"/>
  <c r="E286" i="10"/>
  <c r="C286" i="10"/>
  <c r="D286" i="10"/>
  <c r="E124" i="10"/>
  <c r="G124" i="10"/>
  <c r="E76" i="10"/>
  <c r="D76" i="10"/>
  <c r="C76" i="10"/>
  <c r="H76" i="10"/>
  <c r="G76" i="10"/>
  <c r="F76" i="10"/>
  <c r="B7" i="3"/>
  <c r="E28" i="10"/>
  <c r="E7" i="3" s="1"/>
  <c r="D28" i="10"/>
  <c r="D7" i="3" s="1"/>
  <c r="C28" i="10"/>
  <c r="C7" i="3" s="1"/>
  <c r="H28" i="10"/>
  <c r="H7" i="3" s="1"/>
  <c r="G28" i="10"/>
  <c r="G7" i="3" s="1"/>
  <c r="F28" i="10"/>
  <c r="F7" i="3" s="1"/>
  <c r="H220" i="10"/>
  <c r="G220" i="10"/>
  <c r="F220" i="10"/>
  <c r="C220" i="10"/>
  <c r="D220" i="10"/>
  <c r="H232" i="10"/>
  <c r="G232" i="10"/>
  <c r="F232" i="10"/>
  <c r="E232" i="10"/>
  <c r="C232" i="10"/>
  <c r="D232" i="10"/>
  <c r="H310" i="10"/>
  <c r="G310" i="10"/>
  <c r="F310" i="10"/>
  <c r="E310" i="10"/>
  <c r="C310" i="10"/>
  <c r="D310" i="10"/>
  <c r="H226" i="10"/>
  <c r="G226" i="10"/>
  <c r="F226" i="10"/>
  <c r="E226" i="10"/>
  <c r="C226" i="10"/>
  <c r="D226" i="10"/>
  <c r="E118" i="10"/>
  <c r="D118" i="10"/>
  <c r="C118" i="10"/>
  <c r="H118" i="10"/>
  <c r="G118" i="10"/>
  <c r="F118" i="10"/>
  <c r="E70" i="10"/>
  <c r="D70" i="10"/>
  <c r="C70" i="10"/>
  <c r="H70" i="10"/>
  <c r="G70" i="10"/>
  <c r="F70" i="10"/>
  <c r="C22" i="10"/>
  <c r="C172" i="10"/>
  <c r="AG35" i="3"/>
  <c r="W32" i="2" s="1"/>
  <c r="H124" i="10" l="1"/>
  <c r="H328" i="10"/>
  <c r="C124" i="10"/>
  <c r="F178" i="10"/>
  <c r="G160" i="10"/>
  <c r="F124" i="10"/>
  <c r="D178" i="10"/>
  <c r="H160" i="10"/>
  <c r="H142" i="10"/>
  <c r="H316" i="10"/>
  <c r="F256" i="10"/>
  <c r="C142" i="10"/>
  <c r="F64" i="10"/>
  <c r="F136" i="10"/>
  <c r="C238" i="10"/>
  <c r="H238" i="10"/>
  <c r="D64" i="10"/>
  <c r="D328" i="10"/>
  <c r="C316" i="10"/>
  <c r="D136" i="10"/>
  <c r="F160" i="10"/>
  <c r="C112" i="10"/>
  <c r="F142" i="10"/>
  <c r="D142" i="10"/>
  <c r="F52" i="10"/>
  <c r="E238" i="10"/>
  <c r="G64" i="10"/>
  <c r="D316" i="10"/>
  <c r="G136" i="10"/>
  <c r="G262" i="10"/>
  <c r="B6" i="3"/>
  <c r="F238" i="10"/>
  <c r="E184" i="10"/>
  <c r="D238" i="10"/>
  <c r="E202" i="10"/>
  <c r="F16" i="10"/>
  <c r="F5" i="3" s="1"/>
  <c r="E64" i="10"/>
  <c r="C328" i="10"/>
  <c r="G316" i="10"/>
  <c r="E136" i="10"/>
  <c r="G142" i="10"/>
  <c r="F58" i="10"/>
  <c r="E58" i="10"/>
  <c r="F328" i="10"/>
  <c r="C154" i="10"/>
  <c r="F268" i="10"/>
  <c r="D262" i="10"/>
  <c r="H172" i="10"/>
  <c r="D16" i="10"/>
  <c r="D63" i="3" s="1"/>
  <c r="C64" i="10"/>
  <c r="G328" i="10"/>
  <c r="E316" i="10"/>
  <c r="C136" i="10"/>
  <c r="D154" i="10"/>
  <c r="F22" i="10"/>
  <c r="A426" i="13" s="1"/>
  <c r="B64" i="3"/>
  <c r="F202" i="10"/>
  <c r="G16" i="10"/>
  <c r="G5" i="3" s="1"/>
  <c r="A415" i="13"/>
  <c r="G268" i="10"/>
  <c r="H256" i="10"/>
  <c r="G52" i="10"/>
  <c r="H262" i="10"/>
  <c r="E262" i="10"/>
  <c r="E22" i="10"/>
  <c r="A425" i="13" s="1"/>
  <c r="D202" i="10"/>
  <c r="G202" i="10"/>
  <c r="H16" i="10"/>
  <c r="H5" i="3" s="1"/>
  <c r="B5" i="3"/>
  <c r="D268" i="10"/>
  <c r="H268" i="10"/>
  <c r="C256" i="10"/>
  <c r="D52" i="10"/>
  <c r="C262" i="10"/>
  <c r="E172" i="10"/>
  <c r="D22" i="10"/>
  <c r="A424" i="13" s="1"/>
  <c r="F172" i="10"/>
  <c r="G22" i="10"/>
  <c r="G6" i="3" s="1"/>
  <c r="D172" i="10"/>
  <c r="H22" i="10"/>
  <c r="H6" i="3" s="1"/>
  <c r="C202" i="10"/>
  <c r="E16" i="10"/>
  <c r="E63" i="3" s="1"/>
  <c r="C16" i="10"/>
  <c r="C63" i="3" s="1"/>
  <c r="C268" i="10"/>
  <c r="E256" i="10"/>
  <c r="H112" i="10"/>
  <c r="E52" i="10"/>
  <c r="E250" i="10"/>
  <c r="C106" i="10"/>
  <c r="E298" i="10"/>
  <c r="C148" i="10"/>
  <c r="G250" i="10"/>
  <c r="E106" i="10"/>
  <c r="G298" i="10"/>
  <c r="F40" i="10"/>
  <c r="E148" i="10"/>
  <c r="D106" i="10"/>
  <c r="H250" i="10"/>
  <c r="H298" i="10"/>
  <c r="G40" i="10"/>
  <c r="H40" i="10"/>
  <c r="F250" i="10"/>
  <c r="F298" i="10"/>
  <c r="F106" i="10"/>
  <c r="C40" i="10"/>
  <c r="F148" i="10"/>
  <c r="D148" i="10"/>
  <c r="D184" i="10"/>
  <c r="C184" i="10"/>
  <c r="F184" i="10"/>
  <c r="G184" i="10"/>
  <c r="A427" i="13"/>
  <c r="D5" i="3"/>
  <c r="G116" i="3"/>
  <c r="G58" i="3"/>
  <c r="H340" i="10"/>
  <c r="G340" i="10"/>
  <c r="F340" i="10"/>
  <c r="D340" i="10"/>
  <c r="C340" i="10"/>
  <c r="E340" i="10"/>
  <c r="AC39" i="13"/>
  <c r="AB39" i="13"/>
  <c r="AA39" i="13"/>
  <c r="Z39" i="13"/>
  <c r="Y39" i="13"/>
  <c r="X39" i="13"/>
  <c r="AD39" i="13"/>
  <c r="F6" i="3"/>
  <c r="F64" i="3"/>
  <c r="C5" i="3"/>
  <c r="H4" i="3"/>
  <c r="H62" i="3"/>
  <c r="A414" i="13"/>
  <c r="A41" i="13"/>
  <c r="W40" i="13"/>
  <c r="B40" i="13"/>
  <c r="D62" i="3"/>
  <c r="D4" i="3"/>
  <c r="A410" i="13"/>
  <c r="H58" i="3"/>
  <c r="H116" i="3"/>
  <c r="C62" i="3"/>
  <c r="C4" i="3"/>
  <c r="A409" i="13"/>
  <c r="C6" i="3"/>
  <c r="C64" i="3"/>
  <c r="A423" i="13"/>
  <c r="D58" i="3"/>
  <c r="D116" i="3"/>
  <c r="E4" i="3"/>
  <c r="E62" i="3"/>
  <c r="A411" i="13"/>
  <c r="F116" i="3"/>
  <c r="F58" i="3"/>
  <c r="D64" i="3"/>
  <c r="A420" i="13"/>
  <c r="C116" i="3"/>
  <c r="C58" i="3"/>
  <c r="G62" i="3"/>
  <c r="G4" i="3"/>
  <c r="A413" i="13"/>
  <c r="A34" i="13"/>
  <c r="B35" i="13"/>
  <c r="E5" i="3"/>
  <c r="E58" i="3"/>
  <c r="E116" i="3"/>
  <c r="F4" i="3"/>
  <c r="F62" i="3"/>
  <c r="A412" i="13"/>
  <c r="A417" i="13" l="1"/>
  <c r="E64" i="3"/>
  <c r="E6" i="3"/>
  <c r="H64" i="3"/>
  <c r="A416" i="13"/>
  <c r="A419" i="13"/>
  <c r="F63" i="3"/>
  <c r="A428" i="13"/>
  <c r="A421" i="13"/>
  <c r="D6" i="3"/>
  <c r="H63" i="3"/>
  <c r="G63" i="3"/>
  <c r="A418" i="13"/>
  <c r="C35" i="13" s="1"/>
  <c r="G64" i="3"/>
  <c r="F301" i="3"/>
  <c r="F121" i="3"/>
  <c r="D301" i="3"/>
  <c r="D121" i="3"/>
  <c r="G300" i="3"/>
  <c r="G120" i="3"/>
  <c r="F353" i="3"/>
  <c r="F173" i="3"/>
  <c r="F119" i="3"/>
  <c r="F299" i="3"/>
  <c r="G301" i="3"/>
  <c r="G121" i="3"/>
  <c r="E301" i="3"/>
  <c r="E121" i="3"/>
  <c r="H300" i="3"/>
  <c r="H120" i="3"/>
  <c r="D173" i="3"/>
  <c r="D353" i="3"/>
  <c r="G353" i="3"/>
  <c r="G173" i="3"/>
  <c r="D299" i="3"/>
  <c r="D119" i="3"/>
  <c r="H299" i="3"/>
  <c r="H119" i="3"/>
  <c r="B300" i="3"/>
  <c r="B120" i="3"/>
  <c r="B301" i="3"/>
  <c r="B121" i="3"/>
  <c r="H301" i="3"/>
  <c r="H121" i="3"/>
  <c r="E300" i="3"/>
  <c r="E120" i="3"/>
  <c r="C300" i="3"/>
  <c r="C120" i="3"/>
  <c r="C353" i="3"/>
  <c r="C173" i="3"/>
  <c r="H173" i="3"/>
  <c r="H353" i="3"/>
  <c r="E299" i="3"/>
  <c r="E119" i="3"/>
  <c r="F112" i="10"/>
  <c r="D112" i="10"/>
  <c r="H52" i="10"/>
  <c r="F154" i="10"/>
  <c r="E154" i="10"/>
  <c r="B299" i="3"/>
  <c r="B119" i="3"/>
  <c r="C301" i="3"/>
  <c r="C121" i="3"/>
  <c r="F300" i="3"/>
  <c r="F120" i="3"/>
  <c r="D300" i="3"/>
  <c r="D120" i="3"/>
  <c r="E173" i="3"/>
  <c r="E353" i="3"/>
  <c r="G119" i="3"/>
  <c r="G299" i="3"/>
  <c r="C119" i="3"/>
  <c r="C299" i="3"/>
  <c r="C298" i="10"/>
  <c r="D256" i="10"/>
  <c r="G112" i="10"/>
  <c r="G100" i="10"/>
  <c r="G154" i="10"/>
  <c r="AA40" i="13"/>
  <c r="Z40" i="13"/>
  <c r="Y40" i="13"/>
  <c r="X40" i="13"/>
  <c r="AD40" i="13"/>
  <c r="AC40" i="13"/>
  <c r="AB40" i="13"/>
  <c r="A42" i="13"/>
  <c r="W41" i="13"/>
  <c r="B41" i="13"/>
  <c r="C36" i="13"/>
  <c r="B34" i="13"/>
  <c r="A33" i="13"/>
  <c r="C34" i="13"/>
  <c r="B33" i="13" l="1"/>
  <c r="A32" i="13"/>
  <c r="C33" i="13"/>
  <c r="Y41" i="13"/>
  <c r="X41" i="13"/>
  <c r="AD41" i="13"/>
  <c r="AC41" i="13"/>
  <c r="AB41" i="13"/>
  <c r="AA41" i="13"/>
  <c r="Z41" i="13"/>
  <c r="A43" i="13"/>
  <c r="W42" i="13"/>
  <c r="B42" i="13"/>
  <c r="AD42" i="13" l="1"/>
  <c r="AC42" i="13"/>
  <c r="AB42" i="13"/>
  <c r="AA42" i="13"/>
  <c r="Z42" i="13"/>
  <c r="Y42" i="13"/>
  <c r="X42" i="13"/>
  <c r="A31" i="13"/>
  <c r="B32" i="13"/>
  <c r="C32" i="13"/>
  <c r="A44" i="13"/>
  <c r="W43" i="13"/>
  <c r="B43" i="13"/>
  <c r="A30" i="13" l="1"/>
  <c r="B31" i="13"/>
  <c r="C31" i="13"/>
  <c r="AC43" i="13"/>
  <c r="AB43" i="13"/>
  <c r="AA43" i="13"/>
  <c r="Z43" i="13"/>
  <c r="Y43" i="13"/>
  <c r="X43" i="13"/>
  <c r="AD43" i="13"/>
  <c r="A45" i="13"/>
  <c r="W44" i="13"/>
  <c r="B44" i="13"/>
  <c r="A46" i="13" l="1"/>
  <c r="W45" i="13"/>
  <c r="B45" i="13"/>
  <c r="AA44" i="13"/>
  <c r="Z44" i="13"/>
  <c r="Y44" i="13"/>
  <c r="X44" i="13"/>
  <c r="AD44" i="13"/>
  <c r="AC44" i="13"/>
  <c r="AB44" i="13"/>
  <c r="B30" i="13"/>
  <c r="C30" i="13"/>
  <c r="A47" i="13" l="1"/>
  <c r="W46" i="13"/>
  <c r="B46" i="13"/>
  <c r="Y45" i="13"/>
  <c r="X45" i="13"/>
  <c r="AD45" i="13"/>
  <c r="AC45" i="13"/>
  <c r="AB45" i="13"/>
  <c r="AA45" i="13"/>
  <c r="Z45" i="13"/>
  <c r="A48" i="13" l="1"/>
  <c r="W47" i="13"/>
  <c r="B47" i="13"/>
  <c r="AD46" i="13"/>
  <c r="AC46" i="13"/>
  <c r="AB46" i="13"/>
  <c r="AA46" i="13"/>
  <c r="Z46" i="13"/>
  <c r="Y46" i="13"/>
  <c r="X46" i="13"/>
  <c r="AC47" i="13" l="1"/>
  <c r="AB47" i="13"/>
  <c r="AA47" i="13"/>
  <c r="Z47" i="13"/>
  <c r="Y47" i="13"/>
  <c r="X47" i="13"/>
  <c r="AD47" i="13"/>
  <c r="A49" i="13"/>
  <c r="W48" i="13"/>
  <c r="B48" i="13"/>
  <c r="AA48" i="13" l="1"/>
  <c r="Z48" i="13"/>
  <c r="Y48" i="13"/>
  <c r="X48" i="13"/>
  <c r="AD48" i="13"/>
  <c r="AC48" i="13"/>
  <c r="AB48" i="13"/>
  <c r="A50" i="13"/>
  <c r="W49" i="13"/>
  <c r="B49" i="13"/>
  <c r="A51" i="13" l="1"/>
  <c r="W50" i="13"/>
  <c r="B50" i="13"/>
  <c r="Y49" i="13"/>
  <c r="X49" i="13"/>
  <c r="AD49" i="13"/>
  <c r="AC49" i="13"/>
  <c r="AB49" i="13"/>
  <c r="AA49" i="13"/>
  <c r="Z49" i="13"/>
  <c r="AD50" i="13" l="1"/>
  <c r="AC50" i="13"/>
  <c r="AB50" i="13"/>
  <c r="AA50" i="13"/>
  <c r="Z50" i="13"/>
  <c r="Y50" i="13"/>
  <c r="X50" i="13"/>
  <c r="A52" i="13"/>
  <c r="W51" i="13"/>
  <c r="B51" i="13"/>
  <c r="A53" i="13" l="1"/>
  <c r="W52" i="13"/>
  <c r="B52" i="13"/>
  <c r="AC51" i="13"/>
  <c r="AB51" i="13"/>
  <c r="AA51" i="13"/>
  <c r="Z51" i="13"/>
  <c r="Y51" i="13"/>
  <c r="X51" i="13"/>
  <c r="AD51" i="13"/>
  <c r="AA52" i="13" l="1"/>
  <c r="Z52" i="13"/>
  <c r="Y52" i="13"/>
  <c r="X52" i="13"/>
  <c r="AD52" i="13"/>
  <c r="AC52" i="13"/>
  <c r="AB52" i="13"/>
  <c r="A54" i="13"/>
  <c r="W53" i="13"/>
  <c r="B53" i="13"/>
  <c r="A55" i="13" l="1"/>
  <c r="W54" i="13"/>
  <c r="B54" i="13"/>
  <c r="Y53" i="13"/>
  <c r="X53" i="13"/>
  <c r="AD53" i="13"/>
  <c r="AC53" i="13"/>
  <c r="AB53" i="13"/>
  <c r="AA53" i="13"/>
  <c r="Z53" i="13"/>
  <c r="AD54" i="13" l="1"/>
  <c r="AC54" i="13"/>
  <c r="AB54" i="13"/>
  <c r="AA54" i="13"/>
  <c r="Z54" i="13"/>
  <c r="Y54" i="13"/>
  <c r="X54" i="13"/>
  <c r="A56" i="13"/>
  <c r="W55" i="13"/>
  <c r="B55" i="13"/>
  <c r="A57" i="13" l="1"/>
  <c r="W56" i="13"/>
  <c r="B56" i="13"/>
  <c r="AC55" i="13"/>
  <c r="AB55" i="13"/>
  <c r="AA55" i="13"/>
  <c r="Z55" i="13"/>
  <c r="Y55" i="13"/>
  <c r="X55" i="13"/>
  <c r="AD55" i="13"/>
  <c r="AA56" i="13" l="1"/>
  <c r="Z56" i="13"/>
  <c r="Y56" i="13"/>
  <c r="X56" i="13"/>
  <c r="AD56" i="13"/>
  <c r="AC56" i="13"/>
  <c r="AB56" i="13"/>
  <c r="A58" i="13"/>
  <c r="W57" i="13"/>
  <c r="B57" i="13"/>
  <c r="A59" i="13" l="1"/>
  <c r="W58" i="13"/>
  <c r="B58" i="13"/>
  <c r="Y57" i="13"/>
  <c r="X57" i="13"/>
  <c r="AD57" i="13"/>
  <c r="AC57" i="13"/>
  <c r="AB57" i="13"/>
  <c r="AA57" i="13"/>
  <c r="Z57" i="13"/>
  <c r="AD58" i="13" l="1"/>
  <c r="AC58" i="13"/>
  <c r="AB58" i="13"/>
  <c r="AA58" i="13"/>
  <c r="Z58" i="13"/>
  <c r="Y58" i="13"/>
  <c r="X58" i="13"/>
  <c r="A60" i="13"/>
  <c r="W59" i="13"/>
  <c r="B59" i="13"/>
  <c r="A61" i="13" l="1"/>
  <c r="W60" i="13"/>
  <c r="B60" i="13"/>
  <c r="AC59" i="13"/>
  <c r="AB59" i="13"/>
  <c r="AA59" i="13"/>
  <c r="Z59" i="13"/>
  <c r="Y59" i="13"/>
  <c r="X59" i="13"/>
  <c r="AD59" i="13"/>
  <c r="AA60" i="13" l="1"/>
  <c r="Z60" i="13"/>
  <c r="Y60" i="13"/>
  <c r="X60" i="13"/>
  <c r="AD60" i="13"/>
  <c r="AC60" i="13"/>
  <c r="AB60" i="13"/>
  <c r="A62" i="13"/>
  <c r="W61" i="13"/>
  <c r="B61" i="13"/>
  <c r="A63" i="13" l="1"/>
  <c r="W62" i="13"/>
  <c r="B62" i="13"/>
  <c r="Y61" i="13"/>
  <c r="X61" i="13"/>
  <c r="AD61" i="13"/>
  <c r="AC61" i="13"/>
  <c r="AB61" i="13"/>
  <c r="AA61" i="13"/>
  <c r="Z61" i="13"/>
  <c r="AD62" i="13" l="1"/>
  <c r="AC62" i="13"/>
  <c r="AB62" i="13"/>
  <c r="AA62" i="13"/>
  <c r="Z62" i="13"/>
  <c r="Y62" i="13"/>
  <c r="X62" i="13"/>
  <c r="A64" i="13"/>
  <c r="W63" i="13"/>
  <c r="B63" i="13"/>
  <c r="A65" i="13" l="1"/>
  <c r="W64" i="13"/>
  <c r="B64" i="13"/>
  <c r="AC63" i="13"/>
  <c r="AB63" i="13"/>
  <c r="AA63" i="13"/>
  <c r="Z63" i="13"/>
  <c r="Y63" i="13"/>
  <c r="X63" i="13"/>
  <c r="AD63" i="13"/>
  <c r="AA64" i="13" l="1"/>
  <c r="Z64" i="13"/>
  <c r="Y64" i="13"/>
  <c r="X64" i="13"/>
  <c r="AD64" i="13"/>
  <c r="AC64" i="13"/>
  <c r="AB64" i="13"/>
  <c r="A66" i="13"/>
  <c r="W65" i="13"/>
  <c r="B65" i="13"/>
  <c r="A67" i="13" l="1"/>
  <c r="W66" i="13"/>
  <c r="B66" i="13"/>
  <c r="Y65" i="13"/>
  <c r="X65" i="13"/>
  <c r="AD65" i="13"/>
  <c r="AC65" i="13"/>
  <c r="AB65" i="13"/>
  <c r="AA65" i="13"/>
  <c r="Z65" i="13"/>
  <c r="AD66" i="13" l="1"/>
  <c r="AC66" i="13"/>
  <c r="AB66" i="13"/>
  <c r="AA66" i="13"/>
  <c r="Z66" i="13"/>
  <c r="Y66" i="13"/>
  <c r="X66" i="13"/>
  <c r="A68" i="13"/>
  <c r="W67" i="13"/>
  <c r="B67" i="13"/>
  <c r="A69" i="13" l="1"/>
  <c r="W68" i="13"/>
  <c r="B68" i="13"/>
  <c r="AC67" i="13"/>
  <c r="AB67" i="13"/>
  <c r="AA67" i="13"/>
  <c r="Z67" i="13"/>
  <c r="Y67" i="13"/>
  <c r="X67" i="13"/>
  <c r="AD67" i="13"/>
  <c r="AA68" i="13" l="1"/>
  <c r="Z68" i="13"/>
  <c r="Y68" i="13"/>
  <c r="X68" i="13"/>
  <c r="AD68" i="13"/>
  <c r="AC68" i="13"/>
  <c r="AB68" i="13"/>
  <c r="A70" i="13"/>
  <c r="W69" i="13"/>
  <c r="B69" i="13"/>
  <c r="A71" i="13" l="1"/>
  <c r="W70" i="13"/>
  <c r="B70" i="13"/>
  <c r="Y69" i="13"/>
  <c r="X69" i="13"/>
  <c r="AD69" i="13"/>
  <c r="AC69" i="13"/>
  <c r="AB69" i="13"/>
  <c r="AA69" i="13"/>
  <c r="Z69" i="13"/>
  <c r="AD70" i="13" l="1"/>
  <c r="AC70" i="13"/>
  <c r="AB70" i="13"/>
  <c r="AA70" i="13"/>
  <c r="Z70" i="13"/>
  <c r="Y70" i="13"/>
  <c r="X70" i="13"/>
  <c r="A72" i="13"/>
  <c r="W71" i="13"/>
  <c r="B71" i="13"/>
  <c r="A73" i="13" l="1"/>
  <c r="W72" i="13"/>
  <c r="B72" i="13"/>
  <c r="AC71" i="13"/>
  <c r="AB71" i="13"/>
  <c r="AA71" i="13"/>
  <c r="Z71" i="13"/>
  <c r="Y71" i="13"/>
  <c r="X71" i="13"/>
  <c r="AD71" i="13"/>
  <c r="AA72" i="13" l="1"/>
  <c r="Z72" i="13"/>
  <c r="Y72" i="13"/>
  <c r="X72" i="13"/>
  <c r="AD72" i="13"/>
  <c r="AC72" i="13"/>
  <c r="AB72" i="13"/>
  <c r="A74" i="13"/>
  <c r="W73" i="13"/>
  <c r="B73" i="13"/>
  <c r="A75" i="13" l="1"/>
  <c r="W74" i="13"/>
  <c r="B74" i="13"/>
  <c r="Y73" i="13"/>
  <c r="X73" i="13"/>
  <c r="AD73" i="13"/>
  <c r="AC73" i="13"/>
  <c r="AB73" i="13"/>
  <c r="AA73" i="13"/>
  <c r="Z73" i="13"/>
  <c r="AD74" i="13" l="1"/>
  <c r="AC74" i="13"/>
  <c r="AB74" i="13"/>
  <c r="AA74" i="13"/>
  <c r="Z74" i="13"/>
  <c r="Y74" i="13"/>
  <c r="X74" i="13"/>
  <c r="A76" i="13"/>
  <c r="W75" i="13"/>
  <c r="B75" i="13"/>
  <c r="A77" i="13" l="1"/>
  <c r="W76" i="13"/>
  <c r="B76" i="13"/>
  <c r="AC75" i="13"/>
  <c r="AB75" i="13"/>
  <c r="AA75" i="13"/>
  <c r="Z75" i="13"/>
  <c r="Y75" i="13"/>
  <c r="X75" i="13"/>
  <c r="AD75" i="13"/>
  <c r="AA76" i="13" l="1"/>
  <c r="Z76" i="13"/>
  <c r="Y76" i="13"/>
  <c r="X76" i="13"/>
  <c r="AD76" i="13"/>
  <c r="AC76" i="13"/>
  <c r="AB76" i="13"/>
  <c r="A78" i="13"/>
  <c r="W77" i="13"/>
  <c r="B77" i="13"/>
  <c r="A79" i="13" l="1"/>
  <c r="W78" i="13"/>
  <c r="B78" i="13"/>
  <c r="Y77" i="13"/>
  <c r="X77" i="13"/>
  <c r="AD77" i="13"/>
  <c r="AC77" i="13"/>
  <c r="AB77" i="13"/>
  <c r="AA77" i="13"/>
  <c r="Z77" i="13"/>
  <c r="A80" i="13" l="1"/>
  <c r="W79" i="13"/>
  <c r="B79" i="13"/>
  <c r="AD78" i="13"/>
  <c r="AC78" i="13"/>
  <c r="AB78" i="13"/>
  <c r="AA78" i="13"/>
  <c r="Z78" i="13"/>
  <c r="Y78" i="13"/>
  <c r="X78" i="13"/>
  <c r="AC79" i="13" l="1"/>
  <c r="AB79" i="13"/>
  <c r="AA79" i="13"/>
  <c r="Z79" i="13"/>
  <c r="Y79" i="13"/>
  <c r="X79" i="13"/>
  <c r="AD79" i="13"/>
  <c r="A81" i="13"/>
  <c r="W80" i="13"/>
  <c r="B80" i="13"/>
  <c r="A82" i="13" l="1"/>
  <c r="W81" i="13"/>
  <c r="B81" i="13"/>
  <c r="AA80" i="13"/>
  <c r="Z80" i="13"/>
  <c r="Y80" i="13"/>
  <c r="X80" i="13"/>
  <c r="AD80" i="13"/>
  <c r="AC80" i="13"/>
  <c r="AB80" i="13"/>
  <c r="Y81" i="13" l="1"/>
  <c r="X81" i="13"/>
  <c r="AD81" i="13"/>
  <c r="AC81" i="13"/>
  <c r="AB81" i="13"/>
  <c r="AA81" i="13"/>
  <c r="Z81" i="13"/>
  <c r="A83" i="13"/>
  <c r="W82" i="13"/>
  <c r="B82" i="13"/>
  <c r="A84" i="13" l="1"/>
  <c r="W83" i="13"/>
  <c r="B83" i="13"/>
  <c r="AD82" i="13"/>
  <c r="AC82" i="13"/>
  <c r="AB82" i="13"/>
  <c r="AA82" i="13"/>
  <c r="Z82" i="13"/>
  <c r="Y82" i="13"/>
  <c r="X82" i="13"/>
  <c r="AC83" i="13" l="1"/>
  <c r="AB83" i="13"/>
  <c r="AA83" i="13"/>
  <c r="Z83" i="13"/>
  <c r="Y83" i="13"/>
  <c r="X83" i="13"/>
  <c r="AD83" i="13"/>
  <c r="A85" i="13"/>
  <c r="W84" i="13"/>
  <c r="B84" i="13"/>
  <c r="A86" i="13" l="1"/>
  <c r="W85" i="13"/>
  <c r="B85" i="13"/>
  <c r="AA84" i="13"/>
  <c r="Z84" i="13"/>
  <c r="Y84" i="13"/>
  <c r="X84" i="13"/>
  <c r="AD84" i="13"/>
  <c r="AC84" i="13"/>
  <c r="AB84" i="13"/>
  <c r="Y85" i="13" l="1"/>
  <c r="X85" i="13"/>
  <c r="AD85" i="13"/>
  <c r="AC85" i="13"/>
  <c r="AB85" i="13"/>
  <c r="AA85" i="13"/>
  <c r="Z85" i="13"/>
  <c r="A87" i="13"/>
  <c r="W86" i="13"/>
  <c r="B86" i="13"/>
  <c r="A88" i="13" l="1"/>
  <c r="W87" i="13"/>
  <c r="B87" i="13"/>
  <c r="AD86" i="13"/>
  <c r="AC86" i="13"/>
  <c r="AB86" i="13"/>
  <c r="AA86" i="13"/>
  <c r="Z86" i="13"/>
  <c r="Y86" i="13"/>
  <c r="X86" i="13"/>
  <c r="AC87" i="13" l="1"/>
  <c r="AB87" i="13"/>
  <c r="AA87" i="13"/>
  <c r="Z87" i="13"/>
  <c r="Y87" i="13"/>
  <c r="X87" i="13"/>
  <c r="AD87" i="13"/>
  <c r="A89" i="13"/>
  <c r="W88" i="13"/>
  <c r="B88" i="13"/>
  <c r="A90" i="13" l="1"/>
  <c r="W89" i="13"/>
  <c r="B89" i="13"/>
  <c r="AA88" i="13"/>
  <c r="Z88" i="13"/>
  <c r="Y88" i="13"/>
  <c r="X88" i="13"/>
  <c r="AD88" i="13"/>
  <c r="AC88" i="13"/>
  <c r="AB88" i="13"/>
  <c r="Y89" i="13" l="1"/>
  <c r="X89" i="13"/>
  <c r="AD89" i="13"/>
  <c r="AC89" i="13"/>
  <c r="AB89" i="13"/>
  <c r="AA89" i="13"/>
  <c r="Z89" i="13"/>
  <c r="A91" i="13"/>
  <c r="W90" i="13"/>
  <c r="B90" i="13"/>
  <c r="A92" i="13" l="1"/>
  <c r="W91" i="13"/>
  <c r="B91" i="13"/>
  <c r="AD90" i="13"/>
  <c r="AC90" i="13"/>
  <c r="AB90" i="13"/>
  <c r="AA90" i="13"/>
  <c r="Z90" i="13"/>
  <c r="Y90" i="13"/>
  <c r="X90" i="13"/>
  <c r="A93" i="13" l="1"/>
  <c r="W92" i="13"/>
  <c r="B92" i="13"/>
  <c r="AC91" i="13"/>
  <c r="AB91" i="13"/>
  <c r="AA91" i="13"/>
  <c r="Z91" i="13"/>
  <c r="Y91" i="13"/>
  <c r="X91" i="13"/>
  <c r="AD91" i="13"/>
  <c r="A94" i="13" l="1"/>
  <c r="W93" i="13"/>
  <c r="B93" i="13"/>
  <c r="AA92" i="13"/>
  <c r="Z92" i="13"/>
  <c r="Y92" i="13"/>
  <c r="X92" i="13"/>
  <c r="AD92" i="13"/>
  <c r="AC92" i="13"/>
  <c r="AB92" i="13"/>
  <c r="Y93" i="13" l="1"/>
  <c r="X93" i="13"/>
  <c r="AD93" i="13"/>
  <c r="AC93" i="13"/>
  <c r="AB93" i="13"/>
  <c r="AA93" i="13"/>
  <c r="Z93" i="13"/>
  <c r="A95" i="13"/>
  <c r="W94" i="13"/>
  <c r="B94" i="13"/>
  <c r="A96" i="13" l="1"/>
  <c r="W95" i="13"/>
  <c r="B95" i="13"/>
  <c r="AD94" i="13"/>
  <c r="AC94" i="13"/>
  <c r="AB94" i="13"/>
  <c r="AA94" i="13"/>
  <c r="Z94" i="13"/>
  <c r="Y94" i="13"/>
  <c r="X94" i="13"/>
  <c r="AC95" i="13" l="1"/>
  <c r="AB95" i="13"/>
  <c r="AA95" i="13"/>
  <c r="Z95" i="13"/>
  <c r="Y95" i="13"/>
  <c r="X95" i="13"/>
  <c r="AD95" i="13"/>
  <c r="A97" i="13"/>
  <c r="W96" i="13"/>
  <c r="B96" i="13"/>
  <c r="A98" i="13" l="1"/>
  <c r="W97" i="13"/>
  <c r="B97" i="13"/>
  <c r="AA96" i="13"/>
  <c r="Z96" i="13"/>
  <c r="Y96" i="13"/>
  <c r="X96" i="13"/>
  <c r="AD96" i="13"/>
  <c r="AC96" i="13"/>
  <c r="AB96" i="13"/>
  <c r="Y97" i="13" l="1"/>
  <c r="X97" i="13"/>
  <c r="AD97" i="13"/>
  <c r="AC97" i="13"/>
  <c r="AB97" i="13"/>
  <c r="AA97" i="13"/>
  <c r="Z97" i="13"/>
  <c r="W98" i="13"/>
  <c r="B98" i="13"/>
  <c r="A99" i="13"/>
  <c r="Z98" i="13" l="1"/>
  <c r="X98" i="13"/>
  <c r="AD98" i="13"/>
  <c r="AC98" i="13"/>
  <c r="AB98" i="13"/>
  <c r="AA98" i="13"/>
  <c r="Y98" i="13"/>
  <c r="B99" i="13"/>
  <c r="W99" i="13"/>
  <c r="A100" i="13"/>
  <c r="B100" i="13" l="1"/>
  <c r="W100" i="13"/>
  <c r="A101" i="13"/>
  <c r="X99" i="13"/>
  <c r="AD99" i="13"/>
  <c r="Y99" i="13"/>
  <c r="AC99" i="13"/>
  <c r="AB99" i="13"/>
  <c r="AA99" i="13"/>
  <c r="Z99" i="13"/>
  <c r="W101" i="13" l="1"/>
  <c r="B101" i="13"/>
  <c r="A102" i="13"/>
  <c r="AD100" i="13"/>
  <c r="AB100" i="13"/>
  <c r="Y100" i="13"/>
  <c r="X100" i="13"/>
  <c r="AC100" i="13"/>
  <c r="AA100" i="13"/>
  <c r="Z100" i="13"/>
  <c r="W102" i="13" l="1"/>
  <c r="B102" i="13"/>
  <c r="A103" i="13"/>
  <c r="AB101" i="13"/>
  <c r="AA101" i="13"/>
  <c r="Z101" i="13"/>
  <c r="Y101" i="13"/>
  <c r="X101" i="13"/>
  <c r="AD101" i="13"/>
  <c r="AC101" i="13"/>
  <c r="A104" i="13" l="1"/>
  <c r="W103" i="13"/>
  <c r="B103" i="13"/>
  <c r="Z102" i="13"/>
  <c r="Y102" i="13"/>
  <c r="X102" i="13"/>
  <c r="AC102" i="13"/>
  <c r="AB102" i="13"/>
  <c r="AA102" i="13"/>
  <c r="AD102" i="13"/>
  <c r="X103" i="13" l="1"/>
  <c r="AD103" i="13"/>
  <c r="AC103" i="13"/>
  <c r="AB103" i="13"/>
  <c r="AA103" i="13"/>
  <c r="Z103" i="13"/>
  <c r="Y103" i="13"/>
  <c r="B104" i="13"/>
  <c r="W104" i="13"/>
  <c r="A105" i="13"/>
  <c r="W105" i="13" l="1"/>
  <c r="B105" i="13"/>
  <c r="A106" i="13"/>
  <c r="AD104" i="13"/>
  <c r="AC104" i="13"/>
  <c r="AB104" i="13"/>
  <c r="AA104" i="13"/>
  <c r="Z104" i="13"/>
  <c r="Y104" i="13"/>
  <c r="X104" i="13"/>
  <c r="W106" i="13" l="1"/>
  <c r="B106" i="13"/>
  <c r="A107" i="13"/>
  <c r="AB105" i="13"/>
  <c r="AA105" i="13"/>
  <c r="Z105" i="13"/>
  <c r="X105" i="13"/>
  <c r="AD105" i="13"/>
  <c r="AC105" i="13"/>
  <c r="Y105" i="13"/>
  <c r="A108" i="13" l="1"/>
  <c r="W107" i="13"/>
  <c r="B107" i="13"/>
  <c r="Z106" i="13"/>
  <c r="Y106" i="13"/>
  <c r="X106" i="13"/>
  <c r="AB106" i="13"/>
  <c r="AA106" i="13"/>
  <c r="AD106" i="13"/>
  <c r="AC106" i="13"/>
  <c r="X107" i="13" l="1"/>
  <c r="AD107" i="13"/>
  <c r="AC107" i="13"/>
  <c r="AB107" i="13"/>
  <c r="AA107" i="13"/>
  <c r="Z107" i="13"/>
  <c r="Y107" i="13"/>
  <c r="B108" i="13"/>
  <c r="A109" i="13"/>
  <c r="W108" i="13"/>
  <c r="AD108" i="13" l="1"/>
  <c r="AC108" i="13"/>
  <c r="AB108" i="13"/>
  <c r="AA108" i="13"/>
  <c r="Z108" i="13"/>
  <c r="Y108" i="13"/>
  <c r="X108" i="13"/>
  <c r="W109" i="13"/>
  <c r="B109" i="13"/>
  <c r="A110" i="13"/>
  <c r="AB109" i="13" l="1"/>
  <c r="AA109" i="13"/>
  <c r="Z109" i="13"/>
  <c r="AD109" i="13"/>
  <c r="AC109" i="13"/>
  <c r="Y109" i="13"/>
  <c r="X109" i="13"/>
  <c r="W110" i="13"/>
  <c r="B110" i="13"/>
  <c r="A111" i="13"/>
  <c r="Z110" i="13" l="1"/>
  <c r="Y110" i="13"/>
  <c r="X110" i="13"/>
  <c r="AA110" i="13"/>
  <c r="AD110" i="13"/>
  <c r="AC110" i="13"/>
  <c r="AB110" i="13"/>
  <c r="A112" i="13"/>
  <c r="W111" i="13"/>
  <c r="B111" i="13"/>
  <c r="B112" i="13" l="1"/>
  <c r="W112" i="13"/>
  <c r="A113" i="13"/>
  <c r="X111" i="13"/>
  <c r="AD111" i="13"/>
  <c r="AC111" i="13"/>
  <c r="AA111" i="13"/>
  <c r="AB111" i="13"/>
  <c r="Z111" i="13"/>
  <c r="Y111" i="13"/>
  <c r="A114" i="13" l="1"/>
  <c r="W113" i="13"/>
  <c r="B113" i="13"/>
  <c r="AD112" i="13"/>
  <c r="AC112" i="13"/>
  <c r="AB112" i="13"/>
  <c r="AA112" i="13"/>
  <c r="Y112" i="13"/>
  <c r="Z112" i="13"/>
  <c r="X112" i="13"/>
  <c r="AB113" i="13" l="1"/>
  <c r="AA113" i="13"/>
  <c r="Z113" i="13"/>
  <c r="Y113" i="13"/>
  <c r="AD113" i="13"/>
  <c r="AC113" i="13"/>
  <c r="X113" i="13"/>
  <c r="A115" i="13"/>
  <c r="W114" i="13"/>
  <c r="B114" i="13"/>
  <c r="Z114" i="13" l="1"/>
  <c r="Y114" i="13"/>
  <c r="X114" i="13"/>
  <c r="AC114" i="13"/>
  <c r="AD114" i="13"/>
  <c r="AB114" i="13"/>
  <c r="AA114" i="13"/>
  <c r="A116" i="13"/>
  <c r="W115" i="13"/>
  <c r="B115" i="13"/>
  <c r="B116" i="13" l="1"/>
  <c r="W116" i="13"/>
  <c r="A117" i="13"/>
  <c r="X115" i="13"/>
  <c r="AD115" i="13"/>
  <c r="AC115" i="13"/>
  <c r="AA115" i="13"/>
  <c r="AB115" i="13"/>
  <c r="Z115" i="13"/>
  <c r="Y115" i="13"/>
  <c r="A118" i="13" l="1"/>
  <c r="W117" i="13"/>
  <c r="B117" i="13"/>
  <c r="AD116" i="13"/>
  <c r="AC116" i="13"/>
  <c r="AB116" i="13"/>
  <c r="AA116" i="13"/>
  <c r="Y116" i="13"/>
  <c r="X116" i="13"/>
  <c r="Z116" i="13"/>
  <c r="AB117" i="13" l="1"/>
  <c r="AA117" i="13"/>
  <c r="Z117" i="13"/>
  <c r="Y117" i="13"/>
  <c r="AD117" i="13"/>
  <c r="AC117" i="13"/>
  <c r="X117" i="13"/>
  <c r="A119" i="13"/>
  <c r="W118" i="13"/>
  <c r="B118" i="13"/>
  <c r="Z118" i="13" l="1"/>
  <c r="Y118" i="13"/>
  <c r="X118" i="13"/>
  <c r="AC118" i="13"/>
  <c r="AA118" i="13"/>
  <c r="AD118" i="13"/>
  <c r="AB118" i="13"/>
  <c r="A120" i="13"/>
  <c r="W119" i="13"/>
  <c r="B119" i="13"/>
  <c r="B120" i="13" l="1"/>
  <c r="A121" i="13"/>
  <c r="W120" i="13"/>
  <c r="X119" i="13"/>
  <c r="AD119" i="13"/>
  <c r="AC119" i="13"/>
  <c r="AA119" i="13"/>
  <c r="Z119" i="13"/>
  <c r="AB119" i="13"/>
  <c r="Y119" i="13"/>
  <c r="AD120" i="13" l="1"/>
  <c r="AC120" i="13"/>
  <c r="AB120" i="13"/>
  <c r="AA120" i="13"/>
  <c r="Z120" i="13"/>
  <c r="Y120" i="13"/>
  <c r="X120" i="13"/>
  <c r="A122" i="13"/>
  <c r="W121" i="13"/>
  <c r="B121" i="13"/>
  <c r="A123" i="13" l="1"/>
  <c r="W122" i="13"/>
  <c r="B122" i="13"/>
  <c r="AB121" i="13"/>
  <c r="AA121" i="13"/>
  <c r="Z121" i="13"/>
  <c r="Y121" i="13"/>
  <c r="X121" i="13"/>
  <c r="AD121" i="13"/>
  <c r="AC121" i="13"/>
  <c r="Z122" i="13" l="1"/>
  <c r="Y122" i="13"/>
  <c r="X122" i="13"/>
  <c r="AD122" i="13"/>
  <c r="AC122" i="13"/>
  <c r="AB122" i="13"/>
  <c r="AA122" i="13"/>
  <c r="A124" i="13"/>
  <c r="W123" i="13"/>
  <c r="B123" i="13"/>
  <c r="B124" i="13" l="1"/>
  <c r="A125" i="13"/>
  <c r="W124" i="13"/>
  <c r="X123" i="13"/>
  <c r="AD123" i="13"/>
  <c r="AC123" i="13"/>
  <c r="AB123" i="13"/>
  <c r="AA123" i="13"/>
  <c r="Z123" i="13"/>
  <c r="Y123" i="13"/>
  <c r="AD124" i="13" l="1"/>
  <c r="AC124" i="13"/>
  <c r="AB124" i="13"/>
  <c r="AA124" i="13"/>
  <c r="Z124" i="13"/>
  <c r="Y124" i="13"/>
  <c r="X124" i="13"/>
  <c r="B125" i="13"/>
  <c r="A126" i="13"/>
  <c r="W125" i="13"/>
  <c r="W126" i="13" l="1"/>
  <c r="B126" i="13"/>
  <c r="A127" i="13"/>
  <c r="AD125" i="13"/>
  <c r="AC125" i="13"/>
  <c r="AB125" i="13"/>
  <c r="Z125" i="13"/>
  <c r="AA125" i="13"/>
  <c r="Y125" i="13"/>
  <c r="X125" i="13"/>
  <c r="B127" i="13" l="1"/>
  <c r="W127" i="13"/>
  <c r="A128" i="13"/>
  <c r="AB126" i="13"/>
  <c r="AA126" i="13"/>
  <c r="Z126" i="13"/>
  <c r="X126" i="13"/>
  <c r="AD126" i="13"/>
  <c r="AC126" i="13"/>
  <c r="Y126" i="13"/>
  <c r="A129" i="13" l="1"/>
  <c r="W128" i="13"/>
  <c r="B128" i="13"/>
  <c r="Z127" i="13"/>
  <c r="Y127" i="13"/>
  <c r="X127" i="13"/>
  <c r="AD127" i="13"/>
  <c r="AC127" i="13"/>
  <c r="AB127" i="13"/>
  <c r="AA127" i="13"/>
  <c r="B129" i="13" l="1"/>
  <c r="W129" i="13"/>
  <c r="A130" i="13"/>
  <c r="X128" i="13"/>
  <c r="AD128" i="13"/>
  <c r="AB128" i="13"/>
  <c r="AC128" i="13"/>
  <c r="AA128" i="13"/>
  <c r="Z128" i="13"/>
  <c r="Y128" i="13"/>
  <c r="A131" i="13" l="1"/>
  <c r="W130" i="13"/>
  <c r="B130" i="13"/>
  <c r="AD129" i="13"/>
  <c r="AC129" i="13"/>
  <c r="AB129" i="13"/>
  <c r="Z129" i="13"/>
  <c r="Y129" i="13"/>
  <c r="X129" i="13"/>
  <c r="AA129" i="13"/>
  <c r="AB130" i="13" l="1"/>
  <c r="AA130" i="13"/>
  <c r="Z130" i="13"/>
  <c r="X130" i="13"/>
  <c r="AD130" i="13"/>
  <c r="AC130" i="13"/>
  <c r="Y130" i="13"/>
  <c r="B131" i="13"/>
  <c r="A132" i="13"/>
  <c r="W131" i="13"/>
  <c r="A133" i="13" l="1"/>
  <c r="W132" i="13"/>
  <c r="B132" i="13"/>
  <c r="Z131" i="13"/>
  <c r="Y131" i="13"/>
  <c r="X131" i="13"/>
  <c r="AD131" i="13"/>
  <c r="AC131" i="13"/>
  <c r="AB131" i="13"/>
  <c r="AA131" i="13"/>
  <c r="B133" i="13" l="1"/>
  <c r="A134" i="13"/>
  <c r="W133" i="13"/>
  <c r="X132" i="13"/>
  <c r="AD132" i="13"/>
  <c r="AB132" i="13"/>
  <c r="AA132" i="13"/>
  <c r="Z132" i="13"/>
  <c r="Y132" i="13"/>
  <c r="AC132" i="13"/>
  <c r="AD133" i="13" l="1"/>
  <c r="AC133" i="13"/>
  <c r="AB133" i="13"/>
  <c r="Z133" i="13"/>
  <c r="AA133" i="13"/>
  <c r="Y133" i="13"/>
  <c r="X133" i="13"/>
  <c r="W134" i="13"/>
  <c r="B134" i="13"/>
  <c r="A135" i="13"/>
  <c r="AB134" i="13" l="1"/>
  <c r="AA134" i="13"/>
  <c r="Z134" i="13"/>
  <c r="X134" i="13"/>
  <c r="AD134" i="13"/>
  <c r="AC134" i="13"/>
  <c r="Y134" i="13"/>
  <c r="B135" i="13"/>
  <c r="W135" i="13"/>
  <c r="A136" i="13"/>
  <c r="A137" i="13" l="1"/>
  <c r="W136" i="13"/>
  <c r="B136" i="13"/>
  <c r="Z135" i="13"/>
  <c r="Y135" i="13"/>
  <c r="X135" i="13"/>
  <c r="AD135" i="13"/>
  <c r="AC135" i="13"/>
  <c r="AB135" i="13"/>
  <c r="AA135" i="13"/>
  <c r="X136" i="13" l="1"/>
  <c r="AD136" i="13"/>
  <c r="AB136" i="13"/>
  <c r="AC136" i="13"/>
  <c r="AA136" i="13"/>
  <c r="Z136" i="13"/>
  <c r="Y136" i="13"/>
  <c r="B137" i="13"/>
  <c r="W137" i="13"/>
  <c r="A138" i="13"/>
  <c r="A139" i="13" l="1"/>
  <c r="W138" i="13"/>
  <c r="B138" i="13"/>
  <c r="AD137" i="13"/>
  <c r="AC137" i="13"/>
  <c r="AB137" i="13"/>
  <c r="Z137" i="13"/>
  <c r="Y137" i="13"/>
  <c r="X137" i="13"/>
  <c r="AA137" i="13"/>
  <c r="AB138" i="13" l="1"/>
  <c r="AA138" i="13"/>
  <c r="Z138" i="13"/>
  <c r="X138" i="13"/>
  <c r="AD138" i="13"/>
  <c r="AC138" i="13"/>
  <c r="Y138" i="13"/>
  <c r="B139" i="13"/>
  <c r="A140" i="13"/>
  <c r="W139" i="13"/>
  <c r="E8" i="10"/>
  <c r="Z139" i="13" l="1"/>
  <c r="Y139" i="13"/>
  <c r="X139" i="13"/>
  <c r="AD139" i="13"/>
  <c r="AC139" i="13"/>
  <c r="AB139" i="13"/>
  <c r="AA139" i="13"/>
  <c r="A141" i="13"/>
  <c r="W140" i="13"/>
  <c r="B140" i="13"/>
  <c r="B141" i="13" l="1"/>
  <c r="A142" i="13"/>
  <c r="W141" i="13"/>
  <c r="X140" i="13"/>
  <c r="AD140" i="13"/>
  <c r="AB140" i="13"/>
  <c r="AA140" i="13"/>
  <c r="Z140" i="13"/>
  <c r="Y140" i="13"/>
  <c r="AC140" i="13"/>
  <c r="AD141" i="13" l="1"/>
  <c r="AC141" i="13"/>
  <c r="AB141" i="13"/>
  <c r="Z141" i="13"/>
  <c r="AA141" i="13"/>
  <c r="Y141" i="13"/>
  <c r="X141" i="13"/>
  <c r="W142" i="13"/>
  <c r="B142" i="13"/>
  <c r="A143" i="13"/>
  <c r="AB142" i="13" l="1"/>
  <c r="AA142" i="13"/>
  <c r="Z142" i="13"/>
  <c r="X142" i="13"/>
  <c r="AD142" i="13"/>
  <c r="AC142" i="13"/>
  <c r="Y142" i="13"/>
  <c r="B143" i="13"/>
  <c r="W143" i="13"/>
  <c r="A144" i="13"/>
  <c r="A145" i="13" l="1"/>
  <c r="W144" i="13"/>
  <c r="B144" i="13"/>
  <c r="Z143" i="13"/>
  <c r="Y143" i="13"/>
  <c r="X143" i="13"/>
  <c r="AD143" i="13"/>
  <c r="AC143" i="13"/>
  <c r="AB143" i="13"/>
  <c r="AA143" i="13"/>
  <c r="X144" i="13" l="1"/>
  <c r="AD144" i="13"/>
  <c r="AB144" i="13"/>
  <c r="AC144" i="13"/>
  <c r="AA144" i="13"/>
  <c r="Z144" i="13"/>
  <c r="Y144" i="13"/>
  <c r="B145" i="13"/>
  <c r="W145" i="13"/>
  <c r="A146" i="13"/>
  <c r="AD145" i="13" l="1"/>
  <c r="AC145" i="13"/>
  <c r="AB145" i="13"/>
  <c r="Z145" i="13"/>
  <c r="Y145" i="13"/>
  <c r="X145" i="13"/>
  <c r="AA145" i="13"/>
  <c r="A147" i="13"/>
  <c r="W146" i="13"/>
  <c r="B146" i="13"/>
  <c r="B147" i="13" l="1"/>
  <c r="A148" i="13"/>
  <c r="W147" i="13"/>
  <c r="AB146" i="13"/>
  <c r="AA146" i="13"/>
  <c r="Z146" i="13"/>
  <c r="X146" i="13"/>
  <c r="AD146" i="13"/>
  <c r="AC146" i="13"/>
  <c r="Y146" i="13"/>
  <c r="Z147" i="13" l="1"/>
  <c r="Y147" i="13"/>
  <c r="X147" i="13"/>
  <c r="AD147" i="13"/>
  <c r="AC147" i="13"/>
  <c r="AB147" i="13"/>
  <c r="AA147" i="13"/>
  <c r="A149" i="13"/>
  <c r="W148" i="13"/>
  <c r="B148" i="13"/>
  <c r="B149" i="13" l="1"/>
  <c r="A150" i="13"/>
  <c r="W149" i="13"/>
  <c r="X148" i="13"/>
  <c r="AD148" i="13"/>
  <c r="AB148" i="13"/>
  <c r="AA148" i="13"/>
  <c r="Z148" i="13"/>
  <c r="Y148" i="13"/>
  <c r="AC148" i="13"/>
  <c r="AD149" i="13" l="1"/>
  <c r="AC149" i="13"/>
  <c r="AB149" i="13"/>
  <c r="Z149" i="13"/>
  <c r="AA149" i="13"/>
  <c r="Y149" i="13"/>
  <c r="X149" i="13"/>
  <c r="W150" i="13"/>
  <c r="B150" i="13"/>
  <c r="A151" i="13"/>
  <c r="AB150" i="13" l="1"/>
  <c r="AA150" i="13"/>
  <c r="Z150" i="13"/>
  <c r="X150" i="13"/>
  <c r="AD150" i="13"/>
  <c r="AC150" i="13"/>
  <c r="Y150" i="13"/>
  <c r="B151" i="13"/>
  <c r="W151" i="13"/>
  <c r="A152" i="13"/>
  <c r="Z151" i="13" l="1"/>
  <c r="Y151" i="13"/>
  <c r="X151" i="13"/>
  <c r="AD151" i="13"/>
  <c r="AC151" i="13"/>
  <c r="AB151" i="13"/>
  <c r="AA151" i="13"/>
  <c r="A153" i="13"/>
  <c r="W152" i="13"/>
  <c r="B152" i="13"/>
  <c r="X152" i="13" l="1"/>
  <c r="AD152" i="13"/>
  <c r="AB152" i="13"/>
  <c r="AC152" i="13"/>
  <c r="AA152" i="13"/>
  <c r="Z152" i="13"/>
  <c r="Y152" i="13"/>
  <c r="B153" i="13"/>
  <c r="W153" i="13"/>
  <c r="A154" i="13"/>
  <c r="A155" i="13" l="1"/>
  <c r="W154" i="13"/>
  <c r="B154" i="13"/>
  <c r="AD153" i="13"/>
  <c r="AC153" i="13"/>
  <c r="AB153" i="13"/>
  <c r="Z153" i="13"/>
  <c r="Y153" i="13"/>
  <c r="X153" i="13"/>
  <c r="AA153" i="13"/>
  <c r="AB154" i="13" l="1"/>
  <c r="AA154" i="13"/>
  <c r="Z154" i="13"/>
  <c r="X154" i="13"/>
  <c r="AD154" i="13"/>
  <c r="AC154" i="13"/>
  <c r="Y154" i="13"/>
  <c r="B155" i="13"/>
  <c r="A156" i="13"/>
  <c r="W155" i="13"/>
  <c r="Z155" i="13" l="1"/>
  <c r="Y155" i="13"/>
  <c r="X155" i="13"/>
  <c r="AD155" i="13"/>
  <c r="AC155" i="13"/>
  <c r="AB155" i="13"/>
  <c r="AA155" i="13"/>
  <c r="A157" i="13"/>
  <c r="W156" i="13"/>
  <c r="B156" i="13"/>
  <c r="B157" i="13" l="1"/>
  <c r="A158" i="13"/>
  <c r="W157" i="13"/>
  <c r="X156" i="13"/>
  <c r="AD156" i="13"/>
  <c r="AB156" i="13"/>
  <c r="AA156" i="13"/>
  <c r="Z156" i="13"/>
  <c r="Y156" i="13"/>
  <c r="AC156" i="13"/>
  <c r="AD157" i="13" l="1"/>
  <c r="AC157" i="13"/>
  <c r="AB157" i="13"/>
  <c r="Z157" i="13"/>
  <c r="AA157" i="13"/>
  <c r="Y157" i="13"/>
  <c r="X157" i="13"/>
  <c r="W158" i="13"/>
  <c r="B158" i="13"/>
  <c r="A159" i="13"/>
  <c r="AB158" i="13" l="1"/>
  <c r="AA158" i="13"/>
  <c r="Z158" i="13"/>
  <c r="X158" i="13"/>
  <c r="AD158" i="13"/>
  <c r="AC158" i="13"/>
  <c r="Y158" i="13"/>
  <c r="B159" i="13"/>
  <c r="W159" i="13"/>
  <c r="A160" i="13"/>
  <c r="A161" i="13" l="1"/>
  <c r="W160" i="13"/>
  <c r="B160" i="13"/>
  <c r="Z159" i="13"/>
  <c r="Y159" i="13"/>
  <c r="X159" i="13"/>
  <c r="AD159" i="13"/>
  <c r="AC159" i="13"/>
  <c r="AB159" i="13"/>
  <c r="AA159" i="13"/>
  <c r="X160" i="13" l="1"/>
  <c r="AD160" i="13"/>
  <c r="AB160" i="13"/>
  <c r="AC160" i="13"/>
  <c r="AA160" i="13"/>
  <c r="Z160" i="13"/>
  <c r="Y160" i="13"/>
  <c r="B161" i="13"/>
  <c r="W161" i="13"/>
  <c r="A162" i="13"/>
  <c r="AD161" i="13" l="1"/>
  <c r="AC161" i="13"/>
  <c r="AB161" i="13"/>
  <c r="Z161" i="13"/>
  <c r="Y161" i="13"/>
  <c r="X161" i="13"/>
  <c r="AA161" i="13"/>
  <c r="A163" i="13"/>
  <c r="W162" i="13"/>
  <c r="B162" i="13"/>
  <c r="B163" i="13" l="1"/>
  <c r="A164" i="13"/>
  <c r="W163" i="13"/>
  <c r="AB162" i="13"/>
  <c r="AA162" i="13"/>
  <c r="Z162" i="13"/>
  <c r="X162" i="13"/>
  <c r="AD162" i="13"/>
  <c r="AC162" i="13"/>
  <c r="Y162" i="13"/>
  <c r="Z163" i="13" l="1"/>
  <c r="Y163" i="13"/>
  <c r="X163" i="13"/>
  <c r="AD163" i="13"/>
  <c r="AC163" i="13"/>
  <c r="AB163" i="13"/>
  <c r="AA163" i="13"/>
  <c r="A165" i="13"/>
  <c r="W164" i="13"/>
  <c r="B164" i="13"/>
  <c r="X164" i="13" l="1"/>
  <c r="AD164" i="13"/>
  <c r="AB164" i="13"/>
  <c r="AA164" i="13"/>
  <c r="Z164" i="13"/>
  <c r="Y164" i="13"/>
  <c r="AC164" i="13"/>
  <c r="B165" i="13"/>
  <c r="A166" i="13"/>
  <c r="W165" i="13"/>
  <c r="AD165" i="13" l="1"/>
  <c r="AC165" i="13"/>
  <c r="AB165" i="13"/>
  <c r="Z165" i="13"/>
  <c r="AA165" i="13"/>
  <c r="Y165" i="13"/>
  <c r="X165" i="13"/>
  <c r="W166" i="13"/>
  <c r="B166" i="13"/>
  <c r="A167" i="13"/>
  <c r="AB166" i="13" l="1"/>
  <c r="AA166" i="13"/>
  <c r="Z166" i="13"/>
  <c r="X166" i="13"/>
  <c r="AD166" i="13"/>
  <c r="AC166" i="13"/>
  <c r="Y166" i="13"/>
  <c r="B167" i="13"/>
  <c r="W167" i="13"/>
  <c r="A168" i="13"/>
  <c r="A169" i="13" l="1"/>
  <c r="W168" i="13"/>
  <c r="B168" i="13"/>
  <c r="Z167" i="13"/>
  <c r="Y167" i="13"/>
  <c r="X167" i="13"/>
  <c r="AD167" i="13"/>
  <c r="AC167" i="13"/>
  <c r="AB167" i="13"/>
  <c r="AA167" i="13"/>
  <c r="B169" i="13" l="1"/>
  <c r="W169" i="13"/>
  <c r="A170" i="13"/>
  <c r="X168" i="13"/>
  <c r="AD168" i="13"/>
  <c r="AB168" i="13"/>
  <c r="AC168" i="13"/>
  <c r="AA168" i="13"/>
  <c r="Z168" i="13"/>
  <c r="Y168" i="13"/>
  <c r="A171" i="13" l="1"/>
  <c r="W170" i="13"/>
  <c r="B170" i="13"/>
  <c r="AD169" i="13"/>
  <c r="AC169" i="13"/>
  <c r="AB169" i="13"/>
  <c r="Z169" i="13"/>
  <c r="Y169" i="13"/>
  <c r="X169" i="13"/>
  <c r="AA169" i="13"/>
  <c r="AB170" i="13" l="1"/>
  <c r="AA170" i="13"/>
  <c r="Z170" i="13"/>
  <c r="X170" i="13"/>
  <c r="AD170" i="13"/>
  <c r="AC170" i="13"/>
  <c r="Y170" i="13"/>
  <c r="B171" i="13"/>
  <c r="A172" i="13"/>
  <c r="W171" i="13"/>
  <c r="A173" i="13" l="1"/>
  <c r="W172" i="13"/>
  <c r="B172" i="13"/>
  <c r="Z171" i="13"/>
  <c r="Y171" i="13"/>
  <c r="X171" i="13"/>
  <c r="AD171" i="13"/>
  <c r="AC171" i="13"/>
  <c r="AB171" i="13"/>
  <c r="AA171" i="13"/>
  <c r="B173" i="13" l="1"/>
  <c r="A174" i="13"/>
  <c r="W173" i="13"/>
  <c r="X172" i="13"/>
  <c r="AD172" i="13"/>
  <c r="AB172" i="13"/>
  <c r="AA172" i="13"/>
  <c r="Z172" i="13"/>
  <c r="Y172" i="13"/>
  <c r="AC172" i="13"/>
  <c r="W174" i="13" l="1"/>
  <c r="B174" i="13"/>
  <c r="A175" i="13"/>
  <c r="AD173" i="13"/>
  <c r="AC173" i="13"/>
  <c r="AB173" i="13"/>
  <c r="Z173" i="13"/>
  <c r="AA173" i="13"/>
  <c r="Y173" i="13"/>
  <c r="X173" i="13"/>
  <c r="AB174" i="13" l="1"/>
  <c r="AA174" i="13"/>
  <c r="Z174" i="13"/>
  <c r="X174" i="13"/>
  <c r="AD174" i="13"/>
  <c r="AC174" i="13"/>
  <c r="Y174" i="13"/>
  <c r="B175" i="13"/>
  <c r="W175" i="13"/>
  <c r="A176" i="13"/>
  <c r="Z175" i="13" l="1"/>
  <c r="Y175" i="13"/>
  <c r="X175" i="13"/>
  <c r="AD175" i="13"/>
  <c r="AC175" i="13"/>
  <c r="AB175" i="13"/>
  <c r="AA175" i="13"/>
  <c r="A177" i="13"/>
  <c r="W176" i="13"/>
  <c r="B176" i="13"/>
  <c r="X176" i="13" l="1"/>
  <c r="AD176" i="13"/>
  <c r="AB176" i="13"/>
  <c r="AC176" i="13"/>
  <c r="AA176" i="13"/>
  <c r="Z176" i="13"/>
  <c r="Y176" i="13"/>
  <c r="B177" i="13"/>
  <c r="W177" i="13"/>
  <c r="A178" i="13"/>
  <c r="G48" i="3"/>
  <c r="B27" i="3"/>
  <c r="H13" i="3"/>
  <c r="D20" i="3"/>
  <c r="G115" i="3"/>
  <c r="G162" i="3"/>
  <c r="G96" i="3"/>
  <c r="C342" i="3"/>
  <c r="G350" i="3"/>
  <c r="H163" i="3"/>
  <c r="F110" i="3"/>
  <c r="E12" i="3"/>
  <c r="E165" i="3"/>
  <c r="E171" i="3"/>
  <c r="H138" i="3"/>
  <c r="F345" i="3"/>
  <c r="F115" i="3"/>
  <c r="F322" i="3"/>
  <c r="D106" i="3"/>
  <c r="G349" i="3"/>
  <c r="G10" i="3"/>
  <c r="H34" i="3"/>
  <c r="H36" i="3"/>
  <c r="G78" i="3"/>
  <c r="E80" i="3"/>
  <c r="E108" i="3"/>
  <c r="D132" i="3"/>
  <c r="D153" i="3"/>
  <c r="G113" i="3"/>
  <c r="H80" i="3"/>
  <c r="H91" i="3"/>
  <c r="B115" i="3"/>
  <c r="B328" i="3"/>
  <c r="D66" i="3"/>
  <c r="H53" i="3"/>
  <c r="E135" i="3"/>
  <c r="H346" i="3"/>
  <c r="D335" i="3"/>
  <c r="D151" i="3"/>
  <c r="F52" i="3"/>
  <c r="G108" i="3"/>
  <c r="F142" i="3"/>
  <c r="B313" i="3"/>
  <c r="G312" i="3"/>
  <c r="H17" i="3"/>
  <c r="G92" i="3"/>
  <c r="H92" i="3"/>
  <c r="C85" i="3"/>
  <c r="H165" i="3"/>
  <c r="G131" i="3"/>
  <c r="G164" i="3"/>
  <c r="B32" i="3"/>
  <c r="B157" i="3"/>
  <c r="F336" i="3"/>
  <c r="G21" i="3"/>
  <c r="F99" i="3"/>
  <c r="E159" i="3"/>
  <c r="C80" i="3"/>
  <c r="C148" i="3"/>
  <c r="H306" i="3"/>
  <c r="G137" i="3"/>
  <c r="B31" i="3"/>
  <c r="F47" i="3"/>
  <c r="E308" i="3"/>
  <c r="G107" i="3"/>
  <c r="F309" i="3"/>
  <c r="G168" i="3"/>
  <c r="G140" i="3"/>
  <c r="B162" i="3"/>
  <c r="B99" i="3"/>
  <c r="B133" i="3"/>
  <c r="E169" i="3"/>
  <c r="G123" i="3"/>
  <c r="E89" i="3"/>
  <c r="F329" i="3"/>
  <c r="C9" i="3"/>
  <c r="H332" i="3"/>
  <c r="C312" i="3"/>
  <c r="C132" i="3"/>
  <c r="B111" i="3"/>
  <c r="C145" i="3"/>
  <c r="C105" i="3"/>
  <c r="C319" i="3"/>
  <c r="F79" i="3"/>
  <c r="B100" i="3"/>
  <c r="G88" i="3"/>
  <c r="H133" i="3"/>
  <c r="C21" i="3"/>
  <c r="E106" i="3"/>
  <c r="F162" i="3"/>
  <c r="G20" i="3"/>
  <c r="G57" i="3"/>
  <c r="C42" i="3"/>
  <c r="H108" i="3"/>
  <c r="E127" i="3"/>
  <c r="E304" i="3"/>
  <c r="G45" i="3"/>
  <c r="E75" i="3"/>
  <c r="B159" i="3"/>
  <c r="H110" i="3"/>
  <c r="F152" i="3"/>
  <c r="F141" i="3"/>
  <c r="C114" i="3"/>
  <c r="H78" i="3"/>
  <c r="H159" i="3"/>
  <c r="G309" i="3"/>
  <c r="E35" i="3"/>
  <c r="D32" i="3"/>
  <c r="F315" i="3"/>
  <c r="G133" i="3"/>
  <c r="D312" i="3"/>
  <c r="F323" i="3"/>
  <c r="D48" i="3"/>
  <c r="D36" i="3"/>
  <c r="C305" i="3"/>
  <c r="D169" i="3"/>
  <c r="C95" i="3"/>
  <c r="C81" i="3"/>
  <c r="B330" i="3"/>
  <c r="H324" i="3"/>
  <c r="B82" i="3"/>
  <c r="G104" i="3"/>
  <c r="D162" i="3"/>
  <c r="F68" i="3"/>
  <c r="G306" i="3"/>
  <c r="H318" i="3"/>
  <c r="G30" i="3"/>
  <c r="E319" i="3"/>
  <c r="F112" i="3"/>
  <c r="D147" i="3"/>
  <c r="D107" i="3"/>
  <c r="F157" i="3"/>
  <c r="F137" i="3"/>
  <c r="F326" i="3"/>
  <c r="G54" i="3"/>
  <c r="D42" i="3"/>
  <c r="H47" i="3"/>
  <c r="C135" i="3"/>
  <c r="G346" i="3"/>
  <c r="H340" i="3"/>
  <c r="F19" i="3"/>
  <c r="B103" i="3"/>
  <c r="B351" i="3"/>
  <c r="E334" i="3"/>
  <c r="C108" i="3"/>
  <c r="H352" i="3"/>
  <c r="G17" i="3"/>
  <c r="F24" i="3"/>
  <c r="B71" i="3"/>
  <c r="E346" i="3"/>
  <c r="H37" i="3"/>
  <c r="G331" i="3"/>
  <c r="F324" i="3"/>
  <c r="H341" i="3"/>
  <c r="C156" i="3"/>
  <c r="C19" i="3"/>
  <c r="G110" i="3"/>
  <c r="B143" i="3"/>
  <c r="G71" i="3"/>
  <c r="D336" i="3"/>
  <c r="D341" i="3"/>
  <c r="C344" i="3"/>
  <c r="G23" i="3"/>
  <c r="F72" i="3"/>
  <c r="E53" i="3"/>
  <c r="G38" i="3"/>
  <c r="B165" i="3"/>
  <c r="G171" i="3"/>
  <c r="H128" i="3"/>
  <c r="G153" i="3"/>
  <c r="E328" i="3"/>
  <c r="D47" i="3"/>
  <c r="E150" i="3"/>
  <c r="C166" i="3"/>
  <c r="G333" i="3"/>
  <c r="C140" i="3"/>
  <c r="F73" i="3"/>
  <c r="F147" i="3"/>
  <c r="G27" i="3"/>
  <c r="E9" i="3"/>
  <c r="C24" i="3"/>
  <c r="B85" i="3"/>
  <c r="B65" i="3"/>
  <c r="D110" i="3"/>
  <c r="E157" i="3"/>
  <c r="H16" i="3"/>
  <c r="F327" i="3"/>
  <c r="G143" i="3"/>
  <c r="F78" i="3"/>
  <c r="B57" i="3"/>
  <c r="D129" i="3"/>
  <c r="C138" i="3"/>
  <c r="H305" i="3"/>
  <c r="C100" i="3"/>
  <c r="B151" i="3"/>
  <c r="D14" i="3"/>
  <c r="H24" i="3"/>
  <c r="G91" i="3"/>
  <c r="C164" i="3"/>
  <c r="D70" i="3"/>
  <c r="H11" i="3"/>
  <c r="B23" i="3"/>
  <c r="H139" i="3"/>
  <c r="C73" i="3"/>
  <c r="B37" i="3"/>
  <c r="H42" i="3"/>
  <c r="H309" i="3"/>
  <c r="C348" i="3"/>
  <c r="F105" i="3"/>
  <c r="G130" i="3"/>
  <c r="C32" i="3"/>
  <c r="F114" i="3"/>
  <c r="G84" i="3"/>
  <c r="H39" i="3"/>
  <c r="D343" i="3"/>
  <c r="G142" i="3"/>
  <c r="F84" i="3"/>
  <c r="F169" i="3"/>
  <c r="G67" i="3"/>
  <c r="C23" i="3"/>
  <c r="B335" i="3"/>
  <c r="G68" i="3"/>
  <c r="D340" i="3"/>
  <c r="D114" i="3"/>
  <c r="E132" i="3"/>
  <c r="C104" i="3"/>
  <c r="H90" i="3"/>
  <c r="F92" i="3"/>
  <c r="D78" i="3"/>
  <c r="F48" i="3"/>
  <c r="E91" i="3"/>
  <c r="F91" i="3"/>
  <c r="H141" i="3"/>
  <c r="H35" i="3"/>
  <c r="F51" i="3"/>
  <c r="C16" i="3"/>
  <c r="E30" i="3"/>
  <c r="D103" i="3"/>
  <c r="E313" i="3"/>
  <c r="E163" i="3"/>
  <c r="H145" i="3"/>
  <c r="C97" i="3"/>
  <c r="H155" i="3"/>
  <c r="E113" i="3"/>
  <c r="F302" i="3"/>
  <c r="F109" i="3"/>
  <c r="H302" i="3"/>
  <c r="B169" i="3"/>
  <c r="E340" i="3"/>
  <c r="F123" i="3"/>
  <c r="F325" i="3"/>
  <c r="F83" i="3"/>
  <c r="F161" i="3"/>
  <c r="H335" i="3"/>
  <c r="E156" i="3"/>
  <c r="E337" i="3"/>
  <c r="H44" i="3"/>
  <c r="F314" i="3"/>
  <c r="D321" i="3"/>
  <c r="E40" i="3"/>
  <c r="E349" i="3"/>
  <c r="F50" i="3"/>
  <c r="G26" i="3"/>
  <c r="G25" i="3"/>
  <c r="H164" i="3"/>
  <c r="D55" i="3"/>
  <c r="D144" i="3"/>
  <c r="B39" i="3"/>
  <c r="B97" i="3"/>
  <c r="F129" i="3"/>
  <c r="E94" i="3"/>
  <c r="G95" i="3"/>
  <c r="C136" i="3"/>
  <c r="C162" i="3"/>
  <c r="C83" i="3"/>
  <c r="F304" i="3"/>
  <c r="B104" i="3"/>
  <c r="E24" i="3"/>
  <c r="G323" i="3"/>
  <c r="F140" i="3"/>
  <c r="E325" i="3"/>
  <c r="D142" i="3"/>
  <c r="C323" i="3"/>
  <c r="E36" i="3"/>
  <c r="G158" i="3"/>
  <c r="G339" i="3"/>
  <c r="D322" i="3"/>
  <c r="C339" i="3"/>
  <c r="F131" i="3"/>
  <c r="F45" i="3"/>
  <c r="G344" i="3"/>
  <c r="C333" i="3"/>
  <c r="G79" i="3"/>
  <c r="E92" i="3"/>
  <c r="G169" i="3"/>
  <c r="E56" i="3"/>
  <c r="F153" i="3"/>
  <c r="B83" i="3"/>
  <c r="F125" i="3"/>
  <c r="C350" i="3"/>
  <c r="E144" i="3"/>
  <c r="H85" i="3"/>
  <c r="D84" i="3"/>
  <c r="B311" i="3"/>
  <c r="E170" i="3"/>
  <c r="C78" i="3"/>
  <c r="E37" i="3"/>
  <c r="F13" i="3"/>
  <c r="D318" i="3"/>
  <c r="B10" i="3"/>
  <c r="G325" i="3"/>
  <c r="F310" i="3"/>
  <c r="D21" i="3"/>
  <c r="D124" i="3"/>
  <c r="B108" i="3"/>
  <c r="B352" i="3"/>
  <c r="F307" i="3"/>
  <c r="G351" i="3"/>
  <c r="G37" i="3"/>
  <c r="D68" i="3"/>
  <c r="F342" i="3"/>
  <c r="B155" i="3"/>
  <c r="H26" i="3"/>
  <c r="C77" i="3"/>
  <c r="B314" i="3"/>
  <c r="C318" i="3"/>
  <c r="G94" i="3"/>
  <c r="F18" i="3"/>
  <c r="G85" i="3"/>
  <c r="D91" i="3"/>
  <c r="F88" i="3"/>
  <c r="G172" i="3"/>
  <c r="F132" i="3"/>
  <c r="H334" i="3"/>
  <c r="C154" i="3"/>
  <c r="H142" i="3"/>
  <c r="C102" i="3"/>
  <c r="H101" i="3"/>
  <c r="F135" i="3"/>
  <c r="B163" i="3"/>
  <c r="B320" i="3"/>
  <c r="D304" i="3"/>
  <c r="F108" i="3"/>
  <c r="B92" i="3"/>
  <c r="D145" i="3"/>
  <c r="G144" i="3"/>
  <c r="F55" i="3"/>
  <c r="F133" i="3"/>
  <c r="C324" i="3"/>
  <c r="C69" i="3"/>
  <c r="F103" i="3"/>
  <c r="E69" i="3"/>
  <c r="H311" i="3"/>
  <c r="F126" i="3"/>
  <c r="B347" i="3"/>
  <c r="G55" i="3"/>
  <c r="H19" i="3"/>
  <c r="G132" i="3"/>
  <c r="F306" i="3"/>
  <c r="F349" i="3"/>
  <c r="D71" i="3"/>
  <c r="C142" i="3"/>
  <c r="E161" i="3"/>
  <c r="H71" i="3"/>
  <c r="C48" i="3"/>
  <c r="F26" i="3"/>
  <c r="F346" i="3"/>
  <c r="H146" i="3"/>
  <c r="B72" i="3"/>
  <c r="F159" i="3"/>
  <c r="B24" i="3"/>
  <c r="D85" i="3"/>
  <c r="C8" i="3"/>
  <c r="F87" i="3"/>
  <c r="B86" i="3"/>
  <c r="D333" i="3"/>
  <c r="F36" i="3"/>
  <c r="F328" i="3"/>
  <c r="H312" i="3"/>
  <c r="D163" i="3"/>
  <c r="B124" i="3"/>
  <c r="D317" i="3"/>
  <c r="E110" i="3"/>
  <c r="E172" i="3"/>
  <c r="B18" i="3"/>
  <c r="B113" i="3"/>
  <c r="H144" i="3"/>
  <c r="G83" i="3"/>
  <c r="D172" i="3"/>
  <c r="C115" i="3"/>
  <c r="D81" i="3"/>
  <c r="G152" i="3"/>
  <c r="E28" i="3"/>
  <c r="C92" i="3"/>
  <c r="E335" i="3"/>
  <c r="D138" i="3"/>
  <c r="C151" i="3"/>
  <c r="D330" i="3"/>
  <c r="C351" i="3"/>
  <c r="E147" i="3"/>
  <c r="H171" i="3"/>
  <c r="G44" i="3"/>
  <c r="H10" i="3"/>
  <c r="E330" i="3"/>
  <c r="F143" i="3"/>
  <c r="B89" i="3"/>
  <c r="B306" i="3"/>
  <c r="E41" i="3"/>
  <c r="C41" i="3"/>
  <c r="F122" i="3"/>
  <c r="F339" i="3"/>
  <c r="D319" i="3"/>
  <c r="H99" i="3"/>
  <c r="E336" i="3"/>
  <c r="H100" i="3"/>
  <c r="H77" i="3"/>
  <c r="E167" i="3"/>
  <c r="C27" i="3"/>
  <c r="D8" i="3"/>
  <c r="C124" i="3"/>
  <c r="B42" i="3"/>
  <c r="H317" i="3"/>
  <c r="G114" i="3"/>
  <c r="C139" i="3"/>
  <c r="G146" i="3"/>
  <c r="H331" i="3"/>
  <c r="B98" i="3"/>
  <c r="H323" i="3"/>
  <c r="C89" i="3"/>
  <c r="B131" i="3"/>
  <c r="D57" i="3"/>
  <c r="C54" i="3"/>
  <c r="H67" i="3"/>
  <c r="H45" i="3"/>
  <c r="C29" i="3"/>
  <c r="H33" i="3"/>
  <c r="D123" i="3"/>
  <c r="G24" i="3"/>
  <c r="B70" i="3"/>
  <c r="H32" i="3"/>
  <c r="B144" i="3"/>
  <c r="H345" i="3"/>
  <c r="H113" i="3"/>
  <c r="F23" i="3"/>
  <c r="G305" i="3"/>
  <c r="E345" i="3"/>
  <c r="E72" i="3"/>
  <c r="B323" i="3"/>
  <c r="B312" i="3"/>
  <c r="B333" i="3"/>
  <c r="F138" i="3"/>
  <c r="H18" i="3"/>
  <c r="G342" i="3"/>
  <c r="E26" i="3"/>
  <c r="C46" i="3"/>
  <c r="E114" i="3"/>
  <c r="H124" i="3"/>
  <c r="H15" i="3"/>
  <c r="D347" i="3"/>
  <c r="B171" i="3"/>
  <c r="F320" i="3"/>
  <c r="G15" i="3"/>
  <c r="D140" i="3"/>
  <c r="D158" i="3"/>
  <c r="B13" i="3"/>
  <c r="C158" i="3"/>
  <c r="F65" i="3"/>
  <c r="H304" i="3"/>
  <c r="G335" i="3"/>
  <c r="C352" i="3"/>
  <c r="F71" i="3"/>
  <c r="D11" i="3"/>
  <c r="H337" i="3"/>
  <c r="B44" i="3"/>
  <c r="F80" i="3"/>
  <c r="C111" i="3"/>
  <c r="G139" i="3"/>
  <c r="E111" i="3"/>
  <c r="C314" i="3"/>
  <c r="C127" i="3"/>
  <c r="G50" i="3"/>
  <c r="C346" i="3"/>
  <c r="C49" i="3"/>
  <c r="C141" i="3"/>
  <c r="C72" i="3"/>
  <c r="B96" i="3"/>
  <c r="D122" i="3"/>
  <c r="G165" i="3"/>
  <c r="E153" i="3"/>
  <c r="C122" i="3"/>
  <c r="C98" i="3"/>
  <c r="B318" i="3"/>
  <c r="C110" i="3"/>
  <c r="C22" i="3"/>
  <c r="E138" i="3"/>
  <c r="E311" i="3"/>
  <c r="H344" i="3"/>
  <c r="B316" i="3"/>
  <c r="D160" i="3"/>
  <c r="F40" i="3"/>
  <c r="C161" i="3"/>
  <c r="H106" i="3"/>
  <c r="G126" i="3"/>
  <c r="H104" i="3"/>
  <c r="D76" i="3"/>
  <c r="E316" i="3"/>
  <c r="E70" i="3"/>
  <c r="D27" i="3"/>
  <c r="G313" i="3"/>
  <c r="C17" i="3"/>
  <c r="H328" i="3"/>
  <c r="D310" i="3"/>
  <c r="E32" i="3"/>
  <c r="G156" i="3"/>
  <c r="D40" i="3"/>
  <c r="G33" i="3"/>
  <c r="G161" i="3"/>
  <c r="C159" i="3"/>
  <c r="H23" i="3"/>
  <c r="D73" i="3"/>
  <c r="F70" i="3"/>
  <c r="H140" i="3"/>
  <c r="E99" i="3"/>
  <c r="D98" i="3"/>
  <c r="D90" i="3"/>
  <c r="D328" i="3"/>
  <c r="B337" i="3"/>
  <c r="G326" i="3"/>
  <c r="F29" i="3"/>
  <c r="F30" i="3"/>
  <c r="H28" i="3"/>
  <c r="E47" i="3"/>
  <c r="G328" i="3"/>
  <c r="D18" i="3"/>
  <c r="H65" i="3"/>
  <c r="D128" i="3"/>
  <c r="D307" i="3"/>
  <c r="F317" i="3"/>
  <c r="H48" i="3"/>
  <c r="B66" i="3"/>
  <c r="C308" i="3"/>
  <c r="E347" i="3"/>
  <c r="D79" i="3"/>
  <c r="D28" i="3"/>
  <c r="B51" i="3"/>
  <c r="E52" i="3"/>
  <c r="B339" i="3"/>
  <c r="B47" i="3"/>
  <c r="D148" i="3"/>
  <c r="E123" i="3"/>
  <c r="E302" i="3"/>
  <c r="D115" i="3"/>
  <c r="B334" i="3"/>
  <c r="H166" i="3"/>
  <c r="G74" i="3"/>
  <c r="H326" i="3"/>
  <c r="B302" i="3"/>
  <c r="E97" i="3"/>
  <c r="C168" i="3"/>
  <c r="E128" i="3"/>
  <c r="G9" i="3"/>
  <c r="C310" i="3"/>
  <c r="E168" i="3"/>
  <c r="D157" i="3"/>
  <c r="D83" i="3"/>
  <c r="D56" i="3"/>
  <c r="G334" i="3"/>
  <c r="G11" i="3"/>
  <c r="B88" i="3"/>
  <c r="H126" i="3"/>
  <c r="C20" i="3"/>
  <c r="E81" i="3"/>
  <c r="B128" i="3"/>
  <c r="D311" i="3"/>
  <c r="G98" i="3"/>
  <c r="E307" i="3"/>
  <c r="B78" i="3"/>
  <c r="G65" i="3"/>
  <c r="E79" i="3"/>
  <c r="G75" i="3"/>
  <c r="D72" i="3"/>
  <c r="G304" i="3"/>
  <c r="C327" i="3"/>
  <c r="E315" i="3"/>
  <c r="C131" i="3"/>
  <c r="E65" i="3"/>
  <c r="G18" i="3"/>
  <c r="H72" i="3"/>
  <c r="B348" i="3"/>
  <c r="E145" i="3"/>
  <c r="B319" i="3"/>
  <c r="C165" i="3"/>
  <c r="C43" i="3"/>
  <c r="H103" i="3"/>
  <c r="C303" i="3"/>
  <c r="E39" i="3"/>
  <c r="E154" i="3"/>
  <c r="C304" i="3"/>
  <c r="E100" i="3"/>
  <c r="B95" i="3"/>
  <c r="G145" i="3"/>
  <c r="D51" i="3"/>
  <c r="E82" i="3"/>
  <c r="H79" i="3"/>
  <c r="C88" i="3"/>
  <c r="H315" i="3"/>
  <c r="B36" i="3"/>
  <c r="G163" i="3"/>
  <c r="F144" i="3"/>
  <c r="E158" i="3"/>
  <c r="G109" i="3"/>
  <c r="C11" i="3"/>
  <c r="H123" i="3"/>
  <c r="E112" i="3"/>
  <c r="H25" i="3"/>
  <c r="E23" i="3"/>
  <c r="G330" i="3"/>
  <c r="B317" i="3"/>
  <c r="G127" i="3"/>
  <c r="D143" i="3"/>
  <c r="E51" i="3"/>
  <c r="E166" i="3"/>
  <c r="D49" i="3"/>
  <c r="D323" i="3"/>
  <c r="C103" i="3"/>
  <c r="F170" i="3"/>
  <c r="F334" i="3"/>
  <c r="C53" i="3"/>
  <c r="F9" i="3"/>
  <c r="F154" i="3"/>
  <c r="G31" i="3"/>
  <c r="F75" i="3"/>
  <c r="H349" i="3"/>
  <c r="F54" i="3"/>
  <c r="E57" i="3"/>
  <c r="G86" i="3"/>
  <c r="H50" i="3"/>
  <c r="H29" i="3"/>
  <c r="H96" i="3"/>
  <c r="B136" i="3"/>
  <c r="F21" i="3"/>
  <c r="H303" i="3"/>
  <c r="B25" i="3"/>
  <c r="F347" i="3"/>
  <c r="D53" i="3"/>
  <c r="B342" i="3"/>
  <c r="F107" i="3"/>
  <c r="E104" i="3"/>
  <c r="D65" i="3"/>
  <c r="C75" i="3"/>
  <c r="G167" i="3"/>
  <c r="E34" i="3"/>
  <c r="G329" i="3"/>
  <c r="G46" i="3"/>
  <c r="F150" i="3"/>
  <c r="E142" i="3"/>
  <c r="F67" i="3"/>
  <c r="F134" i="3"/>
  <c r="G22" i="3"/>
  <c r="C337" i="3"/>
  <c r="B53" i="3"/>
  <c r="H170" i="3"/>
  <c r="F33" i="3"/>
  <c r="D167" i="3"/>
  <c r="B52" i="3"/>
  <c r="H169" i="3"/>
  <c r="H12" i="3"/>
  <c r="C79" i="3"/>
  <c r="H84" i="3"/>
  <c r="H153" i="3"/>
  <c r="D131" i="3"/>
  <c r="B22" i="3"/>
  <c r="D24" i="3"/>
  <c r="H161" i="3"/>
  <c r="C47" i="3"/>
  <c r="E107" i="3"/>
  <c r="D350" i="3"/>
  <c r="G159" i="3"/>
  <c r="D325" i="3"/>
  <c r="B41" i="3"/>
  <c r="H343" i="3"/>
  <c r="D344" i="3"/>
  <c r="F316" i="3"/>
  <c r="B80" i="3"/>
  <c r="F305" i="3"/>
  <c r="E152" i="3"/>
  <c r="H150" i="3"/>
  <c r="H88" i="3"/>
  <c r="H75" i="3"/>
  <c r="D25" i="3"/>
  <c r="B138" i="3"/>
  <c r="G105" i="3"/>
  <c r="E67" i="3"/>
  <c r="C112" i="3"/>
  <c r="C94" i="3"/>
  <c r="H86" i="3"/>
  <c r="D111" i="3"/>
  <c r="H316" i="3"/>
  <c r="G111" i="3"/>
  <c r="G317" i="3"/>
  <c r="F96" i="3"/>
  <c r="B43" i="3"/>
  <c r="E351" i="3"/>
  <c r="C86" i="3"/>
  <c r="H81" i="3"/>
  <c r="H157" i="3"/>
  <c r="F332" i="3"/>
  <c r="B332" i="3"/>
  <c r="H131" i="3"/>
  <c r="B125" i="3"/>
  <c r="C38" i="3"/>
  <c r="E25" i="3"/>
  <c r="E74" i="3"/>
  <c r="F308" i="3"/>
  <c r="E141" i="3"/>
  <c r="E19" i="3"/>
  <c r="H149" i="3"/>
  <c r="B161" i="3"/>
  <c r="B341" i="3"/>
  <c r="B309" i="3"/>
  <c r="E309" i="3"/>
  <c r="F155" i="3"/>
  <c r="H115" i="3"/>
  <c r="B152" i="3"/>
  <c r="F164" i="3"/>
  <c r="E143" i="3"/>
  <c r="D16" i="3"/>
  <c r="D134" i="3"/>
  <c r="B346" i="3"/>
  <c r="H152" i="3"/>
  <c r="F76" i="3"/>
  <c r="B54" i="3"/>
  <c r="H129" i="3"/>
  <c r="B145" i="3"/>
  <c r="G308" i="3"/>
  <c r="C57" i="3"/>
  <c r="G29" i="3"/>
  <c r="F81" i="3"/>
  <c r="D75" i="3"/>
  <c r="D165" i="3"/>
  <c r="D348" i="3"/>
  <c r="H114" i="3"/>
  <c r="B94" i="3"/>
  <c r="E339" i="3"/>
  <c r="G147" i="3"/>
  <c r="C101" i="3"/>
  <c r="D168" i="3"/>
  <c r="G40" i="3"/>
  <c r="F113" i="3"/>
  <c r="D314" i="3"/>
  <c r="D159" i="3"/>
  <c r="E102" i="3"/>
  <c r="F171" i="3"/>
  <c r="F333" i="3"/>
  <c r="C130" i="3"/>
  <c r="D130" i="3"/>
  <c r="F163" i="3"/>
  <c r="C26" i="3"/>
  <c r="B123" i="3"/>
  <c r="B75" i="3"/>
  <c r="G336" i="3"/>
  <c r="D331" i="3"/>
  <c r="B84" i="3"/>
  <c r="C313" i="3"/>
  <c r="H325" i="3"/>
  <c r="C84" i="3"/>
  <c r="F156" i="3"/>
  <c r="D38" i="3"/>
  <c r="F98" i="3"/>
  <c r="E50" i="3"/>
  <c r="C170" i="3"/>
  <c r="E85" i="3"/>
  <c r="B345" i="3"/>
  <c r="D112" i="3"/>
  <c r="D95" i="3"/>
  <c r="D9" i="3"/>
  <c r="F12" i="3"/>
  <c r="D164" i="3"/>
  <c r="E46" i="3"/>
  <c r="F32" i="3"/>
  <c r="C35" i="3"/>
  <c r="H107" i="3"/>
  <c r="C28" i="3"/>
  <c r="E310" i="3"/>
  <c r="H154" i="3"/>
  <c r="B349" i="3"/>
  <c r="C326" i="3"/>
  <c r="F56" i="3"/>
  <c r="G141" i="3"/>
  <c r="E320" i="3"/>
  <c r="B35" i="3"/>
  <c r="D171" i="3"/>
  <c r="F25" i="3"/>
  <c r="E83" i="3"/>
  <c r="C143" i="3"/>
  <c r="H102" i="3"/>
  <c r="H147" i="3"/>
  <c r="D334" i="3"/>
  <c r="E148" i="3"/>
  <c r="H21" i="3"/>
  <c r="E11" i="3"/>
  <c r="H52" i="3"/>
  <c r="H336" i="3"/>
  <c r="H82" i="3"/>
  <c r="H46" i="3"/>
  <c r="D19" i="3"/>
  <c r="D320" i="3"/>
  <c r="G72" i="3"/>
  <c r="H321" i="3"/>
  <c r="C307" i="3"/>
  <c r="F166" i="3"/>
  <c r="C347" i="3"/>
  <c r="B114" i="3"/>
  <c r="B325" i="3"/>
  <c r="D155" i="3"/>
  <c r="D44" i="3"/>
  <c r="G327" i="3"/>
  <c r="H112" i="3"/>
  <c r="B102" i="3"/>
  <c r="H111" i="3"/>
  <c r="G136" i="3"/>
  <c r="D137" i="3"/>
  <c r="C153" i="3"/>
  <c r="C330" i="3"/>
  <c r="C87" i="3"/>
  <c r="B141" i="3"/>
  <c r="G138" i="3"/>
  <c r="B308" i="3"/>
  <c r="C129" i="3"/>
  <c r="D92" i="3"/>
  <c r="B68" i="3"/>
  <c r="D337" i="3"/>
  <c r="D33" i="3"/>
  <c r="C74" i="3"/>
  <c r="D156" i="3"/>
  <c r="H342" i="3"/>
  <c r="B20" i="3"/>
  <c r="D133" i="3"/>
  <c r="B304" i="3"/>
  <c r="C37" i="3"/>
  <c r="F57" i="3"/>
  <c r="G43" i="3"/>
  <c r="C331" i="3"/>
  <c r="C52" i="3"/>
  <c r="H14" i="3"/>
  <c r="G318" i="3"/>
  <c r="C10" i="3"/>
  <c r="E343" i="3"/>
  <c r="B122" i="3"/>
  <c r="H130" i="3"/>
  <c r="G302" i="3"/>
  <c r="D41" i="3"/>
  <c r="B140" i="3"/>
  <c r="H27" i="3"/>
  <c r="C306" i="3"/>
  <c r="C152" i="3"/>
  <c r="B19" i="3"/>
  <c r="F16" i="3"/>
  <c r="G345" i="3"/>
  <c r="E10" i="3"/>
  <c r="E164" i="3"/>
  <c r="G14" i="3"/>
  <c r="B17" i="3"/>
  <c r="C171" i="3"/>
  <c r="D94" i="3"/>
  <c r="E45" i="3"/>
  <c r="F348" i="3"/>
  <c r="D15" i="3"/>
  <c r="F321" i="3"/>
  <c r="C133" i="3"/>
  <c r="D166" i="3"/>
  <c r="G352" i="3"/>
  <c r="F90" i="3"/>
  <c r="B106" i="3"/>
  <c r="C67" i="3"/>
  <c r="H22" i="3"/>
  <c r="D149" i="3"/>
  <c r="D93" i="3"/>
  <c r="H87" i="3"/>
  <c r="H41" i="3"/>
  <c r="B146" i="3"/>
  <c r="F160" i="3"/>
  <c r="B30" i="3"/>
  <c r="H49" i="3"/>
  <c r="D13" i="3"/>
  <c r="E95" i="3"/>
  <c r="H339" i="3"/>
  <c r="D316" i="3"/>
  <c r="D82" i="3"/>
  <c r="F102" i="3"/>
  <c r="G103" i="3"/>
  <c r="G324" i="3"/>
  <c r="C40" i="3"/>
  <c r="F338" i="3"/>
  <c r="D352" i="3"/>
  <c r="F38" i="3"/>
  <c r="F14" i="3"/>
  <c r="B81" i="3"/>
  <c r="H69" i="3"/>
  <c r="H56" i="3"/>
  <c r="G81" i="3"/>
  <c r="G338" i="3"/>
  <c r="H137" i="3"/>
  <c r="D351" i="3"/>
  <c r="C325" i="3"/>
  <c r="C56" i="3"/>
  <c r="B327" i="3"/>
  <c r="E20" i="3"/>
  <c r="G41" i="3"/>
  <c r="F139" i="3"/>
  <c r="E344" i="3"/>
  <c r="E14" i="3"/>
  <c r="B147" i="3"/>
  <c r="B29" i="3"/>
  <c r="H348" i="3"/>
  <c r="D313" i="3"/>
  <c r="F93" i="3"/>
  <c r="C302" i="3"/>
  <c r="G122" i="3"/>
  <c r="D324" i="3"/>
  <c r="G51" i="3"/>
  <c r="E54" i="3"/>
  <c r="F165" i="3"/>
  <c r="F106" i="3"/>
  <c r="B40" i="3"/>
  <c r="E42" i="3"/>
  <c r="B16" i="3"/>
  <c r="F82" i="3"/>
  <c r="D349" i="3"/>
  <c r="H66" i="3"/>
  <c r="E149" i="3"/>
  <c r="C349" i="3"/>
  <c r="F95" i="3"/>
  <c r="D34" i="3"/>
  <c r="E155" i="3"/>
  <c r="C30" i="3"/>
  <c r="G66" i="3"/>
  <c r="D46" i="3"/>
  <c r="F111" i="3"/>
  <c r="B129" i="3"/>
  <c r="F42" i="3"/>
  <c r="B135" i="3"/>
  <c r="G76" i="3"/>
  <c r="F128" i="3"/>
  <c r="E31" i="3"/>
  <c r="G125" i="3"/>
  <c r="H319" i="3"/>
  <c r="D12" i="3"/>
  <c r="B326" i="3"/>
  <c r="B156" i="3"/>
  <c r="F15" i="3"/>
  <c r="F136" i="3"/>
  <c r="E101" i="3"/>
  <c r="H83" i="3"/>
  <c r="G97" i="3"/>
  <c r="G316" i="3"/>
  <c r="B303" i="3"/>
  <c r="D97" i="3"/>
  <c r="H136" i="3"/>
  <c r="B110" i="3"/>
  <c r="E140" i="3"/>
  <c r="E29" i="3"/>
  <c r="G149" i="3"/>
  <c r="C163" i="3"/>
  <c r="F28" i="3"/>
  <c r="E146" i="3"/>
  <c r="F149" i="3"/>
  <c r="H307" i="3"/>
  <c r="E18" i="3"/>
  <c r="E323" i="3"/>
  <c r="H313" i="3"/>
  <c r="B105" i="3"/>
  <c r="G315" i="3"/>
  <c r="H330" i="3"/>
  <c r="F130" i="3"/>
  <c r="C82" i="3"/>
  <c r="G35" i="3"/>
  <c r="F44" i="3"/>
  <c r="C332" i="3"/>
  <c r="H314" i="3"/>
  <c r="C128" i="3"/>
  <c r="B48" i="3"/>
  <c r="E49" i="3"/>
  <c r="H127" i="3"/>
  <c r="C99" i="3"/>
  <c r="C106" i="3"/>
  <c r="F145" i="3"/>
  <c r="H327" i="3"/>
  <c r="F43" i="3"/>
  <c r="H168" i="3"/>
  <c r="C169" i="3"/>
  <c r="D80" i="3"/>
  <c r="E44" i="3"/>
  <c r="B76" i="3"/>
  <c r="E78" i="3"/>
  <c r="B11" i="3"/>
  <c r="D29" i="3"/>
  <c r="B126" i="3"/>
  <c r="D69" i="3"/>
  <c r="D39" i="3"/>
  <c r="F344" i="3"/>
  <c r="D35" i="3"/>
  <c r="H68" i="3"/>
  <c r="H329" i="3"/>
  <c r="E17" i="3"/>
  <c r="H54" i="3"/>
  <c r="E22" i="3"/>
  <c r="B307" i="3"/>
  <c r="D26" i="3"/>
  <c r="C345" i="3"/>
  <c r="F74" i="3"/>
  <c r="B46" i="3"/>
  <c r="F101" i="3"/>
  <c r="F49" i="3"/>
  <c r="C50" i="3"/>
  <c r="E318" i="3"/>
  <c r="D309" i="3"/>
  <c r="E331" i="3"/>
  <c r="B127" i="3"/>
  <c r="C25" i="3"/>
  <c r="G322" i="3"/>
  <c r="B73" i="3"/>
  <c r="G28" i="3"/>
  <c r="C155" i="3"/>
  <c r="H30" i="3"/>
  <c r="E306" i="3"/>
  <c r="C71" i="3"/>
  <c r="F39" i="3"/>
  <c r="H143" i="3"/>
  <c r="E73" i="3"/>
  <c r="F335" i="3"/>
  <c r="H76" i="3"/>
  <c r="H308" i="3"/>
  <c r="B12" i="3"/>
  <c r="E126" i="3"/>
  <c r="D161" i="3"/>
  <c r="B310" i="3"/>
  <c r="G19" i="3"/>
  <c r="B168" i="3"/>
  <c r="G102" i="3"/>
  <c r="C113" i="3"/>
  <c r="G170" i="3"/>
  <c r="B79" i="3"/>
  <c r="G69" i="3"/>
  <c r="G343" i="3"/>
  <c r="E160" i="3"/>
  <c r="D338" i="3"/>
  <c r="F94" i="3"/>
  <c r="B90" i="3"/>
  <c r="E305" i="3"/>
  <c r="F313" i="3"/>
  <c r="G319" i="3"/>
  <c r="C316" i="3"/>
  <c r="D87" i="3"/>
  <c r="H38" i="3"/>
  <c r="D126" i="3"/>
  <c r="H151" i="3"/>
  <c r="C91" i="3"/>
  <c r="C167" i="3"/>
  <c r="G155" i="3"/>
  <c r="G112" i="3"/>
  <c r="C93" i="3"/>
  <c r="C341" i="3"/>
  <c r="E122" i="3"/>
  <c r="G154" i="3"/>
  <c r="E338" i="3"/>
  <c r="D30" i="3"/>
  <c r="E350" i="3"/>
  <c r="D308" i="3"/>
  <c r="C13" i="3"/>
  <c r="B160" i="3"/>
  <c r="C55" i="3"/>
  <c r="B132" i="3"/>
  <c r="G151" i="3"/>
  <c r="H94" i="3"/>
  <c r="F97" i="3"/>
  <c r="G87" i="3"/>
  <c r="G129" i="3"/>
  <c r="H347" i="3"/>
  <c r="C134" i="3"/>
  <c r="H98" i="3"/>
  <c r="D108" i="3"/>
  <c r="E329" i="3"/>
  <c r="G49" i="3"/>
  <c r="E105" i="3"/>
  <c r="H125" i="3"/>
  <c r="G89" i="3"/>
  <c r="G53" i="3"/>
  <c r="F11" i="3"/>
  <c r="B305" i="3"/>
  <c r="H148" i="3"/>
  <c r="H74" i="3"/>
  <c r="B28" i="3"/>
  <c r="C107" i="3"/>
  <c r="E151" i="3"/>
  <c r="F168" i="3"/>
  <c r="E133" i="3"/>
  <c r="B350" i="3"/>
  <c r="F330" i="3"/>
  <c r="E13" i="3"/>
  <c r="F124" i="3"/>
  <c r="E66" i="3"/>
  <c r="E321" i="3"/>
  <c r="E109" i="3"/>
  <c r="D17" i="3"/>
  <c r="G16" i="3"/>
  <c r="F318" i="3"/>
  <c r="F53" i="3"/>
  <c r="F27" i="3"/>
  <c r="D136" i="3"/>
  <c r="H73" i="3"/>
  <c r="D152" i="3"/>
  <c r="G124" i="3"/>
  <c r="G73" i="3"/>
  <c r="B101" i="3"/>
  <c r="C149" i="3"/>
  <c r="H105" i="3"/>
  <c r="E136" i="3"/>
  <c r="H31" i="3"/>
  <c r="C335" i="3"/>
  <c r="H122" i="3"/>
  <c r="E333" i="3"/>
  <c r="B329" i="3"/>
  <c r="F331" i="3"/>
  <c r="B336" i="3"/>
  <c r="F352" i="3"/>
  <c r="F41" i="3"/>
  <c r="G99" i="3"/>
  <c r="C160" i="3"/>
  <c r="F104" i="3"/>
  <c r="F22" i="3"/>
  <c r="D306" i="3"/>
  <c r="F167" i="3"/>
  <c r="H135" i="3"/>
  <c r="G70" i="3"/>
  <c r="H351" i="3"/>
  <c r="G82" i="3"/>
  <c r="G135" i="3"/>
  <c r="H167" i="3"/>
  <c r="B315" i="3"/>
  <c r="C144" i="3"/>
  <c r="E162" i="3"/>
  <c r="D52" i="3"/>
  <c r="E125" i="3"/>
  <c r="E88" i="3"/>
  <c r="F66" i="3"/>
  <c r="C44" i="3"/>
  <c r="H43" i="3"/>
  <c r="E84" i="3"/>
  <c r="F337" i="3"/>
  <c r="F146" i="3"/>
  <c r="F35" i="3"/>
  <c r="B91" i="3"/>
  <c r="G56" i="3"/>
  <c r="G34" i="3"/>
  <c r="F100" i="3"/>
  <c r="C45" i="3"/>
  <c r="H55" i="3"/>
  <c r="E77" i="3"/>
  <c r="C329" i="3"/>
  <c r="B148" i="3"/>
  <c r="C66" i="3"/>
  <c r="G341" i="3"/>
  <c r="D150" i="3"/>
  <c r="C65" i="3"/>
  <c r="D305" i="3"/>
  <c r="B324" i="3"/>
  <c r="H158" i="3"/>
  <c r="E38" i="3"/>
  <c r="F172" i="3"/>
  <c r="F127" i="3"/>
  <c r="C68" i="3"/>
  <c r="E33" i="3"/>
  <c r="G157" i="3"/>
  <c r="E115" i="3"/>
  <c r="C96" i="3"/>
  <c r="F151" i="3"/>
  <c r="D45" i="3"/>
  <c r="G320" i="3"/>
  <c r="F46" i="3"/>
  <c r="G32" i="3"/>
  <c r="H160" i="3"/>
  <c r="G307" i="3"/>
  <c r="C309" i="3"/>
  <c r="E93" i="3"/>
  <c r="G100" i="3"/>
  <c r="E303" i="3"/>
  <c r="G128" i="3"/>
  <c r="C147" i="3"/>
  <c r="E137" i="3"/>
  <c r="E332" i="3"/>
  <c r="G314" i="3"/>
  <c r="C311" i="3"/>
  <c r="B172" i="3"/>
  <c r="G47" i="3"/>
  <c r="D43" i="3"/>
  <c r="G106" i="3"/>
  <c r="H9" i="3"/>
  <c r="E348" i="3"/>
  <c r="H310" i="3"/>
  <c r="E86" i="3"/>
  <c r="F343" i="3"/>
  <c r="D345" i="3"/>
  <c r="G42" i="3"/>
  <c r="B34" i="3"/>
  <c r="C14" i="3"/>
  <c r="G52" i="3"/>
  <c r="G340" i="3"/>
  <c r="B343" i="3"/>
  <c r="E139" i="3"/>
  <c r="G93" i="3"/>
  <c r="B69" i="3"/>
  <c r="D332" i="3"/>
  <c r="E352" i="3"/>
  <c r="E327" i="3"/>
  <c r="D127" i="3"/>
  <c r="H156" i="3"/>
  <c r="D88" i="3"/>
  <c r="D23" i="3"/>
  <c r="F311" i="3"/>
  <c r="H89" i="3"/>
  <c r="H134" i="3"/>
  <c r="C338" i="3"/>
  <c r="F31" i="3"/>
  <c r="H40" i="3"/>
  <c r="E27" i="3"/>
  <c r="D302" i="3"/>
  <c r="B154" i="3"/>
  <c r="B87" i="3"/>
  <c r="B166" i="3"/>
  <c r="D99" i="3"/>
  <c r="G148" i="3"/>
  <c r="E87" i="3"/>
  <c r="E103" i="3"/>
  <c r="B15" i="3"/>
  <c r="D10" i="3"/>
  <c r="D67" i="3"/>
  <c r="G12" i="3"/>
  <c r="E90" i="3"/>
  <c r="C137" i="3"/>
  <c r="F319" i="3"/>
  <c r="C317" i="3"/>
  <c r="E43" i="3"/>
  <c r="B8" i="3"/>
  <c r="B338" i="3"/>
  <c r="E124" i="3"/>
  <c r="B150" i="3"/>
  <c r="B33" i="3"/>
  <c r="E71" i="3"/>
  <c r="G134" i="3"/>
  <c r="B55" i="3"/>
  <c r="B344" i="3"/>
  <c r="C39" i="3"/>
  <c r="D154" i="3"/>
  <c r="C172" i="3"/>
  <c r="G39" i="3"/>
  <c r="B139" i="3"/>
  <c r="F34" i="3"/>
  <c r="H97" i="3"/>
  <c r="G80" i="3"/>
  <c r="D135" i="3"/>
  <c r="E129" i="3"/>
  <c r="E96" i="3"/>
  <c r="H322" i="3"/>
  <c r="C33" i="3"/>
  <c r="H93" i="3"/>
  <c r="D54" i="3"/>
  <c r="D86" i="3"/>
  <c r="D31" i="3"/>
  <c r="F17" i="3"/>
  <c r="C18" i="3"/>
  <c r="B93" i="3"/>
  <c r="E130" i="3"/>
  <c r="C123" i="3"/>
  <c r="E8" i="3"/>
  <c r="G348" i="3"/>
  <c r="B340" i="3"/>
  <c r="F89" i="3"/>
  <c r="G90" i="3"/>
  <c r="C12" i="3"/>
  <c r="D146" i="3"/>
  <c r="G150" i="3"/>
  <c r="C322" i="3"/>
  <c r="C340" i="3"/>
  <c r="F85" i="3"/>
  <c r="B170" i="3"/>
  <c r="B149" i="3"/>
  <c r="B109" i="3"/>
  <c r="D339" i="3"/>
  <c r="C34" i="3"/>
  <c r="C70" i="3"/>
  <c r="H109" i="3"/>
  <c r="C109" i="3"/>
  <c r="H350" i="3"/>
  <c r="C150" i="3"/>
  <c r="F312" i="3"/>
  <c r="H338" i="3"/>
  <c r="D303" i="3"/>
  <c r="F148" i="3"/>
  <c r="C126" i="3"/>
  <c r="B21" i="3"/>
  <c r="C125" i="3"/>
  <c r="F86" i="3"/>
  <c r="F158" i="3"/>
  <c r="G332" i="3"/>
  <c r="E68" i="3"/>
  <c r="B130" i="3"/>
  <c r="C76" i="3"/>
  <c r="G337" i="3"/>
  <c r="E134" i="3"/>
  <c r="B134" i="3"/>
  <c r="G166" i="3"/>
  <c r="C157" i="3"/>
  <c r="B56" i="3"/>
  <c r="D315" i="3"/>
  <c r="B158" i="3"/>
  <c r="D346" i="3"/>
  <c r="C90" i="3"/>
  <c r="D170" i="3"/>
  <c r="D104" i="3"/>
  <c r="H20" i="3"/>
  <c r="B142" i="3"/>
  <c r="B321" i="3"/>
  <c r="E314" i="3"/>
  <c r="E326" i="3"/>
  <c r="H162" i="3"/>
  <c r="D96" i="3"/>
  <c r="C343" i="3"/>
  <c r="C321" i="3"/>
  <c r="D125" i="3"/>
  <c r="F351" i="3"/>
  <c r="G13" i="3"/>
  <c r="F10" i="3"/>
  <c r="B137" i="3"/>
  <c r="B14" i="3"/>
  <c r="D113" i="3"/>
  <c r="D329" i="3"/>
  <c r="D100" i="3"/>
  <c r="G321" i="3"/>
  <c r="D141" i="3"/>
  <c r="D50" i="3"/>
  <c r="E322" i="3"/>
  <c r="C146" i="3"/>
  <c r="B107" i="3"/>
  <c r="B38" i="3"/>
  <c r="B77" i="3"/>
  <c r="E312" i="3"/>
  <c r="E15" i="3"/>
  <c r="B322" i="3"/>
  <c r="E341" i="3"/>
  <c r="D109" i="3"/>
  <c r="E131" i="3"/>
  <c r="C320" i="3"/>
  <c r="G101" i="3"/>
  <c r="H132" i="3"/>
  <c r="B45" i="3"/>
  <c r="E16" i="3"/>
  <c r="B50" i="3"/>
  <c r="C336" i="3"/>
  <c r="D139" i="3"/>
  <c r="E55" i="3"/>
  <c r="C334" i="3"/>
  <c r="F303" i="3"/>
  <c r="G36" i="3"/>
  <c r="C315" i="3"/>
  <c r="D326" i="3"/>
  <c r="H8" i="3"/>
  <c r="B112" i="3"/>
  <c r="G77" i="3"/>
  <c r="D74" i="3"/>
  <c r="B67" i="3"/>
  <c r="F20" i="3"/>
  <c r="F340" i="3"/>
  <c r="H95" i="3"/>
  <c r="D342" i="3"/>
  <c r="D105" i="3"/>
  <c r="F77" i="3"/>
  <c r="E342" i="3"/>
  <c r="C51" i="3"/>
  <c r="D101" i="3"/>
  <c r="H51" i="3"/>
  <c r="F37" i="3"/>
  <c r="B167" i="3"/>
  <c r="E98" i="3"/>
  <c r="F8" i="3"/>
  <c r="G8" i="3"/>
  <c r="C15" i="3"/>
  <c r="F341" i="3"/>
  <c r="D102" i="3"/>
  <c r="C36" i="3"/>
  <c r="B153" i="3"/>
  <c r="E317" i="3"/>
  <c r="G311" i="3"/>
  <c r="B164" i="3"/>
  <c r="G303" i="3"/>
  <c r="G310" i="3"/>
  <c r="C328" i="3"/>
  <c r="B49" i="3"/>
  <c r="H333" i="3"/>
  <c r="D37" i="3"/>
  <c r="G347" i="3"/>
  <c r="H70" i="3"/>
  <c r="F69" i="3"/>
  <c r="H320" i="3"/>
  <c r="B74" i="3"/>
  <c r="E48" i="3"/>
  <c r="H172" i="3"/>
  <c r="D77" i="3"/>
  <c r="D327" i="3"/>
  <c r="E76" i="3"/>
  <c r="D89" i="3"/>
  <c r="C31" i="3"/>
  <c r="B26" i="3"/>
  <c r="H57" i="3"/>
  <c r="E324" i="3"/>
  <c r="G160" i="3"/>
  <c r="B331" i="3"/>
  <c r="D22" i="3"/>
  <c r="B9" i="3"/>
  <c r="F350" i="3"/>
  <c r="E21" i="3"/>
  <c r="N7" i="3" l="1"/>
  <c r="D9" i="2" s="1"/>
  <c r="N30" i="3"/>
  <c r="N28" i="3"/>
  <c r="D30" i="2" s="1"/>
  <c r="N27" i="3"/>
  <c r="D29" i="2" s="1"/>
  <c r="R10" i="3"/>
  <c r="H12" i="2" s="1"/>
  <c r="N14" i="3"/>
  <c r="D16" i="2" s="1"/>
  <c r="R11" i="3"/>
  <c r="H13" i="2" s="1"/>
  <c r="N26" i="3"/>
  <c r="D28" i="2" s="1"/>
  <c r="R16" i="3"/>
  <c r="H18" i="2" s="1"/>
  <c r="N9" i="3"/>
  <c r="D11" i="2" s="1"/>
  <c r="R29" i="3"/>
  <c r="E16" i="9" s="1"/>
  <c r="N33" i="3"/>
  <c r="N8" i="3"/>
  <c r="D10" i="2" s="1"/>
  <c r="R31" i="3"/>
  <c r="R22" i="3"/>
  <c r="E9" i="9" s="1"/>
  <c r="N23" i="3"/>
  <c r="D25" i="2" s="1"/>
  <c r="N16" i="3"/>
  <c r="D18" i="2" s="1"/>
  <c r="R9" i="3"/>
  <c r="H11" i="2" s="1"/>
  <c r="N13" i="3"/>
  <c r="D15" i="2" s="1"/>
  <c r="N31" i="3"/>
  <c r="N20" i="3"/>
  <c r="D22" i="2" s="1"/>
  <c r="N24" i="3"/>
  <c r="D26" i="2" s="1"/>
  <c r="R32" i="3"/>
  <c r="R20" i="3"/>
  <c r="E7" i="9" s="1"/>
  <c r="N6" i="3"/>
  <c r="D8" i="2" s="1"/>
  <c r="R33" i="3"/>
  <c r="N19" i="3"/>
  <c r="D21" i="2" s="1"/>
  <c r="R24" i="3"/>
  <c r="H26" i="2" s="1"/>
  <c r="N25" i="3"/>
  <c r="D27" i="2" s="1"/>
  <c r="R19" i="3"/>
  <c r="E6" i="9" s="1"/>
  <c r="R25" i="3"/>
  <c r="E12" i="9" s="1"/>
  <c r="R6" i="3"/>
  <c r="H8" i="2" s="1"/>
  <c r="R28" i="3"/>
  <c r="E15" i="9" s="1"/>
  <c r="N11" i="3"/>
  <c r="D13" i="2" s="1"/>
  <c r="R30" i="3"/>
  <c r="R5" i="3"/>
  <c r="H7" i="2" s="1"/>
  <c r="N17" i="3"/>
  <c r="D19" i="2" s="1"/>
  <c r="R23" i="3"/>
  <c r="E10" i="9" s="1"/>
  <c r="N18" i="3"/>
  <c r="D20" i="2" s="1"/>
  <c r="R21" i="3"/>
  <c r="H23" i="2" s="1"/>
  <c r="N12" i="3"/>
  <c r="D14" i="2" s="1"/>
  <c r="R8" i="3"/>
  <c r="H10" i="2" s="1"/>
  <c r="R15" i="3"/>
  <c r="H17" i="2" s="1"/>
  <c r="R18" i="3"/>
  <c r="E5" i="9" s="1"/>
  <c r="N22" i="3"/>
  <c r="D24" i="2" s="1"/>
  <c r="R17" i="3"/>
  <c r="H19" i="2" s="1"/>
  <c r="R27" i="3"/>
  <c r="E14" i="9" s="1"/>
  <c r="R26" i="3"/>
  <c r="H28" i="2" s="1"/>
  <c r="N21" i="3"/>
  <c r="D23" i="2" s="1"/>
  <c r="N34" i="3"/>
  <c r="R7" i="3"/>
  <c r="H9" i="2" s="1"/>
  <c r="R12" i="3"/>
  <c r="H14" i="2" s="1"/>
  <c r="R34" i="3"/>
  <c r="N32" i="3"/>
  <c r="R14" i="3"/>
  <c r="H16" i="2" s="1"/>
  <c r="N29" i="3"/>
  <c r="D31" i="2" s="1"/>
  <c r="R13" i="3"/>
  <c r="H15" i="2" s="1"/>
  <c r="N5" i="3"/>
  <c r="D7" i="2" s="1"/>
  <c r="N10" i="3"/>
  <c r="D12" i="2" s="1"/>
  <c r="N15" i="3"/>
  <c r="D17" i="2" s="1"/>
  <c r="Q33" i="3"/>
  <c r="Q17" i="3"/>
  <c r="G19" i="2" s="1"/>
  <c r="Q31" i="3"/>
  <c r="M32" i="3"/>
  <c r="M23" i="3"/>
  <c r="C25" i="2" s="1"/>
  <c r="Q14" i="3"/>
  <c r="G16" i="2" s="1"/>
  <c r="Q28" i="3"/>
  <c r="G30" i="2" s="1"/>
  <c r="Q20" i="3"/>
  <c r="G22" i="2" s="1"/>
  <c r="Q26" i="3"/>
  <c r="G28" i="2" s="1"/>
  <c r="M21" i="3"/>
  <c r="C23" i="2" s="1"/>
  <c r="Q29" i="3"/>
  <c r="G31" i="2" s="1"/>
  <c r="M30" i="3"/>
  <c r="M10" i="3"/>
  <c r="C12" i="2" s="1"/>
  <c r="M31" i="3"/>
  <c r="M6" i="3"/>
  <c r="C8" i="2" s="1"/>
  <c r="M33" i="3"/>
  <c r="M15" i="3"/>
  <c r="C17" i="2" s="1"/>
  <c r="Q10" i="3"/>
  <c r="G12" i="2" s="1"/>
  <c r="M24" i="3"/>
  <c r="C26" i="2" s="1"/>
  <c r="M22" i="3"/>
  <c r="C24" i="2" s="1"/>
  <c r="M19" i="3"/>
  <c r="C21" i="2" s="1"/>
  <c r="Q16" i="3"/>
  <c r="G18" i="2" s="1"/>
  <c r="Q6" i="3"/>
  <c r="G8" i="2" s="1"/>
  <c r="Q23" i="3"/>
  <c r="G25" i="2" s="1"/>
  <c r="M13" i="3"/>
  <c r="C15" i="2" s="1"/>
  <c r="Q22" i="3"/>
  <c r="G24" i="2" s="1"/>
  <c r="Q25" i="3"/>
  <c r="G27" i="2" s="1"/>
  <c r="M34" i="3"/>
  <c r="Q15" i="3"/>
  <c r="G17" i="2" s="1"/>
  <c r="M17" i="3"/>
  <c r="C19" i="2" s="1"/>
  <c r="M14" i="3"/>
  <c r="C16" i="2" s="1"/>
  <c r="Q24" i="3"/>
  <c r="G26" i="2" s="1"/>
  <c r="Q8" i="3"/>
  <c r="G10" i="2" s="1"/>
  <c r="M20" i="3"/>
  <c r="C22" i="2" s="1"/>
  <c r="Q11" i="3"/>
  <c r="G13" i="2" s="1"/>
  <c r="Q18" i="3"/>
  <c r="G20" i="2" s="1"/>
  <c r="M27" i="3"/>
  <c r="C29" i="2" s="1"/>
  <c r="M12" i="3"/>
  <c r="C14" i="2" s="1"/>
  <c r="M25" i="3"/>
  <c r="C27" i="2" s="1"/>
  <c r="Q32" i="3"/>
  <c r="M26" i="3"/>
  <c r="C28" i="2" s="1"/>
  <c r="M7" i="3"/>
  <c r="C9" i="2" s="1"/>
  <c r="M28" i="3"/>
  <c r="C30" i="2" s="1"/>
  <c r="Q30" i="3"/>
  <c r="Q5" i="3"/>
  <c r="G7" i="2" s="1"/>
  <c r="Q27" i="3"/>
  <c r="G29" i="2" s="1"/>
  <c r="M9" i="3"/>
  <c r="C11" i="2" s="1"/>
  <c r="Q13" i="3"/>
  <c r="G15" i="2" s="1"/>
  <c r="M5" i="3"/>
  <c r="C7" i="2" s="1"/>
  <c r="Q21" i="3"/>
  <c r="G23" i="2" s="1"/>
  <c r="Q12" i="3"/>
  <c r="G14" i="2" s="1"/>
  <c r="Q34" i="3"/>
  <c r="Q7" i="3"/>
  <c r="G9" i="2" s="1"/>
  <c r="M11" i="3"/>
  <c r="C13" i="2" s="1"/>
  <c r="M16" i="3"/>
  <c r="C18" i="2" s="1"/>
  <c r="M29" i="3"/>
  <c r="C31" i="2" s="1"/>
  <c r="M8" i="3"/>
  <c r="C10" i="2" s="1"/>
  <c r="Q9" i="3"/>
  <c r="G11" i="2" s="1"/>
  <c r="Q19" i="3"/>
  <c r="G21" i="2" s="1"/>
  <c r="M18" i="3"/>
  <c r="C20" i="2" s="1"/>
  <c r="P16" i="3"/>
  <c r="F18" i="2" s="1"/>
  <c r="P28" i="3"/>
  <c r="F30" i="2" s="1"/>
  <c r="L23" i="3"/>
  <c r="B25" i="2" s="1"/>
  <c r="L16" i="3"/>
  <c r="B18" i="2" s="1"/>
  <c r="P21" i="3"/>
  <c r="L17" i="3"/>
  <c r="B19" i="2" s="1"/>
  <c r="P8" i="3"/>
  <c r="F10" i="2" s="1"/>
  <c r="P6" i="3"/>
  <c r="F8" i="2" s="1"/>
  <c r="L27" i="3"/>
  <c r="B29" i="2" s="1"/>
  <c r="P20" i="3"/>
  <c r="P11" i="3"/>
  <c r="F13" i="2" s="1"/>
  <c r="L32" i="3"/>
  <c r="P32" i="3"/>
  <c r="P15" i="3"/>
  <c r="F17" i="2" s="1"/>
  <c r="L9" i="3"/>
  <c r="B11" i="2" s="1"/>
  <c r="P9" i="3"/>
  <c r="F11" i="2" s="1"/>
  <c r="L18" i="3"/>
  <c r="B20" i="2" s="1"/>
  <c r="L8" i="3"/>
  <c r="B10" i="2" s="1"/>
  <c r="P7" i="3"/>
  <c r="F9" i="2" s="1"/>
  <c r="P30" i="3"/>
  <c r="L7" i="3"/>
  <c r="B9" i="2" s="1"/>
  <c r="L22" i="3"/>
  <c r="B24" i="2" s="1"/>
  <c r="L19" i="3"/>
  <c r="B21" i="2" s="1"/>
  <c r="P10" i="3"/>
  <c r="F12" i="2" s="1"/>
  <c r="L20" i="3"/>
  <c r="B22" i="2" s="1"/>
  <c r="P14" i="3"/>
  <c r="F16" i="2" s="1"/>
  <c r="P12" i="3"/>
  <c r="F14" i="2" s="1"/>
  <c r="P17" i="3"/>
  <c r="F19" i="2" s="1"/>
  <c r="L6" i="3"/>
  <c r="B8" i="2" s="1"/>
  <c r="P25" i="3"/>
  <c r="F27" i="2" s="1"/>
  <c r="L21" i="3"/>
  <c r="B23" i="2" s="1"/>
  <c r="P34" i="3"/>
  <c r="L11" i="3"/>
  <c r="B13" i="2" s="1"/>
  <c r="P5" i="3"/>
  <c r="F7" i="2" s="1"/>
  <c r="P19" i="3"/>
  <c r="C6" i="9" s="1"/>
  <c r="G6" i="9" s="1"/>
  <c r="P31" i="3"/>
  <c r="L34" i="3"/>
  <c r="P26" i="3"/>
  <c r="C13" i="9" s="1"/>
  <c r="G13" i="9" s="1"/>
  <c r="P27" i="3"/>
  <c r="F29" i="2" s="1"/>
  <c r="P29" i="3"/>
  <c r="C16" i="9" s="1"/>
  <c r="L5" i="3"/>
  <c r="B7" i="2" s="1"/>
  <c r="P13" i="3"/>
  <c r="F15" i="2" s="1"/>
  <c r="L30" i="3"/>
  <c r="L33" i="3"/>
  <c r="P33" i="3"/>
  <c r="L26" i="3"/>
  <c r="B28" i="2" s="1"/>
  <c r="L29" i="3"/>
  <c r="B31" i="2" s="1"/>
  <c r="L12" i="3"/>
  <c r="B14" i="2" s="1"/>
  <c r="P18" i="3"/>
  <c r="C5" i="9" s="1"/>
  <c r="G5" i="9" s="1"/>
  <c r="L28" i="3"/>
  <c r="B30" i="2" s="1"/>
  <c r="L14" i="3"/>
  <c r="B16" i="2" s="1"/>
  <c r="L10" i="3"/>
  <c r="B12" i="2" s="1"/>
  <c r="L13" i="3"/>
  <c r="B15" i="2" s="1"/>
  <c r="L31" i="3"/>
  <c r="L25" i="3"/>
  <c r="B27" i="2" s="1"/>
  <c r="L15" i="3"/>
  <c r="B17" i="2" s="1"/>
  <c r="L24" i="3"/>
  <c r="B26" i="2" s="1"/>
  <c r="P24" i="3"/>
  <c r="F26" i="2" s="1"/>
  <c r="P23" i="3"/>
  <c r="C10" i="9" s="1"/>
  <c r="G10" i="9" s="1"/>
  <c r="P22" i="3"/>
  <c r="F24" i="2" s="1"/>
  <c r="Z23" i="3"/>
  <c r="P25" i="2" s="1"/>
  <c r="Z12" i="3"/>
  <c r="P14" i="2" s="1"/>
  <c r="Z10" i="3"/>
  <c r="P12" i="2" s="1"/>
  <c r="Z28" i="3"/>
  <c r="P30" i="2" s="1"/>
  <c r="Z30" i="3"/>
  <c r="Z6" i="3"/>
  <c r="P8" i="2" s="1"/>
  <c r="Z17" i="3"/>
  <c r="P19" i="2" s="1"/>
  <c r="Z21" i="3"/>
  <c r="P23" i="2" s="1"/>
  <c r="Z7" i="3"/>
  <c r="P9" i="2" s="1"/>
  <c r="Z22" i="3"/>
  <c r="P24" i="2" s="1"/>
  <c r="Z18" i="3"/>
  <c r="P20" i="2" s="1"/>
  <c r="Z8" i="3"/>
  <c r="P10" i="2" s="1"/>
  <c r="Z13" i="3"/>
  <c r="P15" i="2" s="1"/>
  <c r="Z15" i="3"/>
  <c r="P17" i="2" s="1"/>
  <c r="Z19" i="3"/>
  <c r="P21" i="2" s="1"/>
  <c r="Z27" i="3"/>
  <c r="P29" i="2" s="1"/>
  <c r="Z34" i="3"/>
  <c r="Z31" i="3"/>
  <c r="Z33" i="3"/>
  <c r="Z14" i="3"/>
  <c r="P16" i="2" s="1"/>
  <c r="Z9" i="3"/>
  <c r="P11" i="2" s="1"/>
  <c r="Z24" i="3"/>
  <c r="P26" i="2" s="1"/>
  <c r="Z11" i="3"/>
  <c r="P13" i="2" s="1"/>
  <c r="Z5" i="3"/>
  <c r="P7" i="2" s="1"/>
  <c r="Z32" i="3"/>
  <c r="Z16" i="3"/>
  <c r="P18" i="2" s="1"/>
  <c r="Z20" i="3"/>
  <c r="P22" i="2" s="1"/>
  <c r="Z29" i="3"/>
  <c r="P31" i="2" s="1"/>
  <c r="Z26" i="3"/>
  <c r="P28" i="2" s="1"/>
  <c r="Z25" i="3"/>
  <c r="P27" i="2" s="1"/>
  <c r="AD6" i="3"/>
  <c r="U8" i="2" s="1"/>
  <c r="AD21" i="3"/>
  <c r="U23" i="2" s="1"/>
  <c r="AD11" i="3"/>
  <c r="U13" i="2" s="1"/>
  <c r="AD12" i="3"/>
  <c r="U14" i="2" s="1"/>
  <c r="AD23" i="3"/>
  <c r="U25" i="2" s="1"/>
  <c r="AD10" i="3"/>
  <c r="U12" i="2" s="1"/>
  <c r="AD14" i="3"/>
  <c r="U16" i="2" s="1"/>
  <c r="AD25" i="3"/>
  <c r="U27" i="2" s="1"/>
  <c r="AD24" i="3"/>
  <c r="U26" i="2" s="1"/>
  <c r="AD34" i="3"/>
  <c r="AD26" i="3"/>
  <c r="U28" i="2" s="1"/>
  <c r="AD16" i="3"/>
  <c r="U18" i="2" s="1"/>
  <c r="AD31" i="3"/>
  <c r="AD27" i="3"/>
  <c r="U29" i="2" s="1"/>
  <c r="AD33" i="3"/>
  <c r="AD18" i="3"/>
  <c r="U20" i="2" s="1"/>
  <c r="AD30" i="3"/>
  <c r="AD15" i="3"/>
  <c r="U17" i="2" s="1"/>
  <c r="AD32" i="3"/>
  <c r="AD5" i="3"/>
  <c r="U7" i="2" s="1"/>
  <c r="AD13" i="3"/>
  <c r="U15" i="2" s="1"/>
  <c r="AD28" i="3"/>
  <c r="U30" i="2" s="1"/>
  <c r="AD17" i="3"/>
  <c r="U19" i="2" s="1"/>
  <c r="AD20" i="3"/>
  <c r="U22" i="2" s="1"/>
  <c r="AD19" i="3"/>
  <c r="U21" i="2" s="1"/>
  <c r="AD8" i="3"/>
  <c r="U10" i="2" s="1"/>
  <c r="AD7" i="3"/>
  <c r="U9" i="2" s="1"/>
  <c r="AD9" i="3"/>
  <c r="U11" i="2" s="1"/>
  <c r="AD29" i="3"/>
  <c r="U31" i="2" s="1"/>
  <c r="AD22" i="3"/>
  <c r="U24" i="2" s="1"/>
  <c r="X18" i="3"/>
  <c r="N20" i="2" s="1"/>
  <c r="X7" i="3"/>
  <c r="N9" i="2" s="1"/>
  <c r="X29" i="3"/>
  <c r="N31" i="2" s="1"/>
  <c r="X26" i="3"/>
  <c r="N28" i="2" s="1"/>
  <c r="X31" i="3"/>
  <c r="X19" i="3"/>
  <c r="N21" i="2" s="1"/>
  <c r="X20" i="3"/>
  <c r="N22" i="2" s="1"/>
  <c r="X22" i="3"/>
  <c r="N24" i="2" s="1"/>
  <c r="X24" i="3"/>
  <c r="N26" i="2" s="1"/>
  <c r="X5" i="3"/>
  <c r="N7" i="2" s="1"/>
  <c r="X34" i="3"/>
  <c r="X9" i="3"/>
  <c r="N11" i="2" s="1"/>
  <c r="X15" i="3"/>
  <c r="N17" i="2" s="1"/>
  <c r="X16" i="3"/>
  <c r="N18" i="2" s="1"/>
  <c r="X13" i="3"/>
  <c r="N15" i="2" s="1"/>
  <c r="X17" i="3"/>
  <c r="N19" i="2" s="1"/>
  <c r="X32" i="3"/>
  <c r="X14" i="3"/>
  <c r="N16" i="2" s="1"/>
  <c r="X28" i="3"/>
  <c r="N30" i="2" s="1"/>
  <c r="X6" i="3"/>
  <c r="N8" i="2" s="1"/>
  <c r="X30" i="3"/>
  <c r="X33" i="3"/>
  <c r="X21" i="3"/>
  <c r="N23" i="2" s="1"/>
  <c r="X8" i="3"/>
  <c r="N10" i="2" s="1"/>
  <c r="X10" i="3"/>
  <c r="N12" i="2" s="1"/>
  <c r="X12" i="3"/>
  <c r="N14" i="2" s="1"/>
  <c r="X23" i="3"/>
  <c r="N25" i="2" s="1"/>
  <c r="X25" i="3"/>
  <c r="N27" i="2" s="1"/>
  <c r="X11" i="3"/>
  <c r="N13" i="2" s="1"/>
  <c r="X27" i="3"/>
  <c r="N29" i="2" s="1"/>
  <c r="W16" i="3"/>
  <c r="R18" i="2" s="1"/>
  <c r="W8" i="3"/>
  <c r="R10" i="2" s="1"/>
  <c r="W9" i="3"/>
  <c r="R11" i="2" s="1"/>
  <c r="W19" i="3"/>
  <c r="R21" i="2" s="1"/>
  <c r="W33" i="3"/>
  <c r="W11" i="3"/>
  <c r="R13" i="2" s="1"/>
  <c r="W18" i="3"/>
  <c r="R20" i="2" s="1"/>
  <c r="W24" i="3"/>
  <c r="R26" i="2" s="1"/>
  <c r="W12" i="3"/>
  <c r="R14" i="2" s="1"/>
  <c r="W30" i="3"/>
  <c r="W23" i="3"/>
  <c r="R25" i="2" s="1"/>
  <c r="W26" i="3"/>
  <c r="R28" i="2" s="1"/>
  <c r="W21" i="3"/>
  <c r="R23" i="2" s="1"/>
  <c r="W29" i="3"/>
  <c r="R31" i="2" s="1"/>
  <c r="W6" i="3"/>
  <c r="R8" i="2" s="1"/>
  <c r="W15" i="3"/>
  <c r="R17" i="2" s="1"/>
  <c r="W25" i="3"/>
  <c r="R27" i="2" s="1"/>
  <c r="W7" i="3"/>
  <c r="R9" i="2" s="1"/>
  <c r="W13" i="3"/>
  <c r="R15" i="2" s="1"/>
  <c r="W22" i="3"/>
  <c r="R24" i="2" s="1"/>
  <c r="W17" i="3"/>
  <c r="R19" i="2" s="1"/>
  <c r="W5" i="3"/>
  <c r="R7" i="2" s="1"/>
  <c r="W14" i="3"/>
  <c r="R16" i="2" s="1"/>
  <c r="W10" i="3"/>
  <c r="R12" i="2" s="1"/>
  <c r="W20" i="3"/>
  <c r="R22" i="2" s="1"/>
  <c r="W27" i="3"/>
  <c r="R29" i="2" s="1"/>
  <c r="W31" i="3"/>
  <c r="W32" i="3"/>
  <c r="W28" i="3"/>
  <c r="R30" i="2" s="1"/>
  <c r="W34" i="3"/>
  <c r="V15" i="3"/>
  <c r="L17" i="2" s="1"/>
  <c r="V6" i="3"/>
  <c r="L8" i="2" s="1"/>
  <c r="V12" i="3"/>
  <c r="L14" i="2" s="1"/>
  <c r="V22" i="3"/>
  <c r="L24" i="2" s="1"/>
  <c r="V26" i="3"/>
  <c r="L28" i="2" s="1"/>
  <c r="V18" i="3"/>
  <c r="L20" i="2" s="1"/>
  <c r="V34" i="3"/>
  <c r="V7" i="3"/>
  <c r="L9" i="2" s="1"/>
  <c r="V8" i="3"/>
  <c r="L10" i="2" s="1"/>
  <c r="V28" i="3"/>
  <c r="L30" i="2" s="1"/>
  <c r="V25" i="3"/>
  <c r="L27" i="2" s="1"/>
  <c r="V29" i="3"/>
  <c r="L31" i="2" s="1"/>
  <c r="V33" i="3"/>
  <c r="V19" i="3"/>
  <c r="L21" i="2" s="1"/>
  <c r="V10" i="3"/>
  <c r="L12" i="2" s="1"/>
  <c r="V14" i="3"/>
  <c r="L16" i="2" s="1"/>
  <c r="V21" i="3"/>
  <c r="L23" i="2" s="1"/>
  <c r="V11" i="3"/>
  <c r="L13" i="2" s="1"/>
  <c r="V17" i="3"/>
  <c r="L19" i="2" s="1"/>
  <c r="V9" i="3"/>
  <c r="L11" i="2" s="1"/>
  <c r="V13" i="3"/>
  <c r="L15" i="2" s="1"/>
  <c r="V31" i="3"/>
  <c r="V20" i="3"/>
  <c r="L22" i="2" s="1"/>
  <c r="V27" i="3"/>
  <c r="L29" i="2" s="1"/>
  <c r="V5" i="3"/>
  <c r="L7" i="2" s="1"/>
  <c r="V30" i="3"/>
  <c r="V24" i="3"/>
  <c r="L26" i="2" s="1"/>
  <c r="V16" i="3"/>
  <c r="L18" i="2" s="1"/>
  <c r="V32" i="3"/>
  <c r="V23" i="3"/>
  <c r="L25" i="2" s="1"/>
  <c r="AB13" i="3"/>
  <c r="S15" i="2" s="1"/>
  <c r="AB34" i="3"/>
  <c r="AB19" i="3"/>
  <c r="S21" i="2" s="1"/>
  <c r="AB10" i="3"/>
  <c r="S12" i="2" s="1"/>
  <c r="AB5" i="3"/>
  <c r="S7" i="2" s="1"/>
  <c r="AB27" i="3"/>
  <c r="S29" i="2" s="1"/>
  <c r="AB25" i="3"/>
  <c r="S27" i="2" s="1"/>
  <c r="AB31" i="3"/>
  <c r="AB32" i="3"/>
  <c r="AB29" i="3"/>
  <c r="S31" i="2" s="1"/>
  <c r="AB12" i="3"/>
  <c r="S14" i="2" s="1"/>
  <c r="AB8" i="3"/>
  <c r="S10" i="2" s="1"/>
  <c r="AB6" i="3"/>
  <c r="S8" i="2" s="1"/>
  <c r="AB33" i="3"/>
  <c r="AB11" i="3"/>
  <c r="S13" i="2" s="1"/>
  <c r="AB9" i="3"/>
  <c r="S11" i="2" s="1"/>
  <c r="AB16" i="3"/>
  <c r="S18" i="2" s="1"/>
  <c r="AB22" i="3"/>
  <c r="S24" i="2" s="1"/>
  <c r="AB18" i="3"/>
  <c r="S20" i="2" s="1"/>
  <c r="AB15" i="3"/>
  <c r="S17" i="2" s="1"/>
  <c r="AB17" i="3"/>
  <c r="S19" i="2" s="1"/>
  <c r="AB7" i="3"/>
  <c r="S9" i="2" s="1"/>
  <c r="AB14" i="3"/>
  <c r="S16" i="2" s="1"/>
  <c r="AB23" i="3"/>
  <c r="S25" i="2" s="1"/>
  <c r="AB21" i="3"/>
  <c r="S23" i="2" s="1"/>
  <c r="AB26" i="3"/>
  <c r="S28" i="2" s="1"/>
  <c r="AB24" i="3"/>
  <c r="S26" i="2" s="1"/>
  <c r="AB30" i="3"/>
  <c r="AB20" i="3"/>
  <c r="S22" i="2" s="1"/>
  <c r="AB28" i="3"/>
  <c r="S30" i="2" s="1"/>
  <c r="U30" i="3"/>
  <c r="U20" i="3"/>
  <c r="K22" i="2" s="1"/>
  <c r="U8" i="3"/>
  <c r="K10" i="2" s="1"/>
  <c r="U7" i="3"/>
  <c r="K9" i="2" s="1"/>
  <c r="U21" i="3"/>
  <c r="K23" i="2" s="1"/>
  <c r="U31" i="3"/>
  <c r="U19" i="3"/>
  <c r="K21" i="2" s="1"/>
  <c r="U10" i="3"/>
  <c r="K12" i="2" s="1"/>
  <c r="U9" i="3"/>
  <c r="K11" i="2" s="1"/>
  <c r="U29" i="3"/>
  <c r="K31" i="2" s="1"/>
  <c r="U14" i="3"/>
  <c r="K16" i="2" s="1"/>
  <c r="U32" i="3"/>
  <c r="U6" i="3"/>
  <c r="K8" i="2" s="1"/>
  <c r="U27" i="3"/>
  <c r="K29" i="2" s="1"/>
  <c r="U15" i="3"/>
  <c r="K17" i="2" s="1"/>
  <c r="U24" i="3"/>
  <c r="K26" i="2" s="1"/>
  <c r="U23" i="3"/>
  <c r="K25" i="2" s="1"/>
  <c r="U28" i="3"/>
  <c r="K30" i="2" s="1"/>
  <c r="U22" i="3"/>
  <c r="K24" i="2" s="1"/>
  <c r="U12" i="3"/>
  <c r="K14" i="2" s="1"/>
  <c r="U13" i="3"/>
  <c r="K15" i="2" s="1"/>
  <c r="U11" i="3"/>
  <c r="K13" i="2" s="1"/>
  <c r="U26" i="3"/>
  <c r="K28" i="2" s="1"/>
  <c r="U25" i="3"/>
  <c r="K27" i="2" s="1"/>
  <c r="U18" i="3"/>
  <c r="K20" i="2" s="1"/>
  <c r="U34" i="3"/>
  <c r="U16" i="3"/>
  <c r="K18" i="2" s="1"/>
  <c r="U17" i="3"/>
  <c r="K19" i="2" s="1"/>
  <c r="U33" i="3"/>
  <c r="U5" i="3"/>
  <c r="K7" i="2" s="1"/>
  <c r="Y9" i="3"/>
  <c r="O11" i="2" s="1"/>
  <c r="Y11" i="3"/>
  <c r="O13" i="2" s="1"/>
  <c r="Y12" i="3"/>
  <c r="O14" i="2" s="1"/>
  <c r="Y33" i="3"/>
  <c r="Y24" i="3"/>
  <c r="O26" i="2" s="1"/>
  <c r="Y14" i="3"/>
  <c r="O16" i="2" s="1"/>
  <c r="Y7" i="3"/>
  <c r="O9" i="2" s="1"/>
  <c r="Y27" i="3"/>
  <c r="O29" i="2" s="1"/>
  <c r="Y20" i="3"/>
  <c r="O22" i="2" s="1"/>
  <c r="Y15" i="3"/>
  <c r="O17" i="2" s="1"/>
  <c r="Y5" i="3"/>
  <c r="O7" i="2" s="1"/>
  <c r="Y32" i="3"/>
  <c r="Y10" i="3"/>
  <c r="O12" i="2" s="1"/>
  <c r="Y19" i="3"/>
  <c r="O21" i="2" s="1"/>
  <c r="Y18" i="3"/>
  <c r="O20" i="2" s="1"/>
  <c r="Y25" i="3"/>
  <c r="O27" i="2" s="1"/>
  <c r="Y16" i="3"/>
  <c r="O18" i="2" s="1"/>
  <c r="Y8" i="3"/>
  <c r="O10" i="2" s="1"/>
  <c r="Y30" i="3"/>
  <c r="Y26" i="3"/>
  <c r="O28" i="2" s="1"/>
  <c r="Y29" i="3"/>
  <c r="O31" i="2" s="1"/>
  <c r="Y6" i="3"/>
  <c r="O8" i="2" s="1"/>
  <c r="Y28" i="3"/>
  <c r="O30" i="2" s="1"/>
  <c r="Y22" i="3"/>
  <c r="O24" i="2" s="1"/>
  <c r="Y34" i="3"/>
  <c r="Y17" i="3"/>
  <c r="O19" i="2" s="1"/>
  <c r="Y13" i="3"/>
  <c r="O15" i="2" s="1"/>
  <c r="Y21" i="3"/>
  <c r="O23" i="2" s="1"/>
  <c r="Y31" i="3"/>
  <c r="Y23" i="3"/>
  <c r="O25" i="2" s="1"/>
  <c r="AC28" i="3"/>
  <c r="T30" i="2" s="1"/>
  <c r="AC22" i="3"/>
  <c r="T24" i="2" s="1"/>
  <c r="AC27" i="3"/>
  <c r="T29" i="2" s="1"/>
  <c r="AC26" i="3"/>
  <c r="T28" i="2" s="1"/>
  <c r="AC8" i="3"/>
  <c r="T10" i="2" s="1"/>
  <c r="AC31" i="3"/>
  <c r="AC19" i="3"/>
  <c r="T21" i="2" s="1"/>
  <c r="AC14" i="3"/>
  <c r="T16" i="2" s="1"/>
  <c r="AC11" i="3"/>
  <c r="T13" i="2" s="1"/>
  <c r="AC32" i="3"/>
  <c r="AC13" i="3"/>
  <c r="T15" i="2" s="1"/>
  <c r="AC29" i="3"/>
  <c r="T31" i="2" s="1"/>
  <c r="AC7" i="3"/>
  <c r="T9" i="2" s="1"/>
  <c r="AC18" i="3"/>
  <c r="T20" i="2" s="1"/>
  <c r="AC17" i="3"/>
  <c r="T19" i="2" s="1"/>
  <c r="AC25" i="3"/>
  <c r="T27" i="2" s="1"/>
  <c r="AC15" i="3"/>
  <c r="T17" i="2" s="1"/>
  <c r="AC30" i="3"/>
  <c r="AC12" i="3"/>
  <c r="T14" i="2" s="1"/>
  <c r="AC20" i="3"/>
  <c r="T22" i="2" s="1"/>
  <c r="AC33" i="3"/>
  <c r="AC5" i="3"/>
  <c r="T7" i="2" s="1"/>
  <c r="AC21" i="3"/>
  <c r="T23" i="2" s="1"/>
  <c r="AC10" i="3"/>
  <c r="T12" i="2" s="1"/>
  <c r="AC23" i="3"/>
  <c r="T25" i="2" s="1"/>
  <c r="AC34" i="3"/>
  <c r="AC24" i="3"/>
  <c r="T26" i="2" s="1"/>
  <c r="AC6" i="3"/>
  <c r="T8" i="2" s="1"/>
  <c r="AC9" i="3"/>
  <c r="T11" i="2" s="1"/>
  <c r="AC16" i="3"/>
  <c r="T18" i="2" s="1"/>
  <c r="T13" i="3"/>
  <c r="J15" i="2" s="1"/>
  <c r="T12" i="3"/>
  <c r="J14" i="2" s="1"/>
  <c r="T29" i="3"/>
  <c r="J31" i="2" s="1"/>
  <c r="T17" i="3"/>
  <c r="J19" i="2" s="1"/>
  <c r="T31" i="3"/>
  <c r="T5" i="3"/>
  <c r="J7" i="2" s="1"/>
  <c r="T19" i="3"/>
  <c r="J21" i="2" s="1"/>
  <c r="T30" i="3"/>
  <c r="T27" i="3"/>
  <c r="J29" i="2" s="1"/>
  <c r="T14" i="3"/>
  <c r="J16" i="2" s="1"/>
  <c r="T23" i="3"/>
  <c r="J25" i="2" s="1"/>
  <c r="T18" i="3"/>
  <c r="J20" i="2" s="1"/>
  <c r="T24" i="3"/>
  <c r="J26" i="2" s="1"/>
  <c r="T15" i="3"/>
  <c r="J17" i="2" s="1"/>
  <c r="T34" i="3"/>
  <c r="T11" i="3"/>
  <c r="J13" i="2" s="1"/>
  <c r="T26" i="3"/>
  <c r="J28" i="2" s="1"/>
  <c r="T7" i="3"/>
  <c r="J9" i="2" s="1"/>
  <c r="T10" i="3"/>
  <c r="J12" i="2" s="1"/>
  <c r="T22" i="3"/>
  <c r="J24" i="2" s="1"/>
  <c r="T9" i="3"/>
  <c r="J11" i="2" s="1"/>
  <c r="T20" i="3"/>
  <c r="J22" i="2" s="1"/>
  <c r="T8" i="3"/>
  <c r="J10" i="2" s="1"/>
  <c r="T33" i="3"/>
  <c r="T21" i="3"/>
  <c r="J23" i="2" s="1"/>
  <c r="T6" i="3"/>
  <c r="J8" i="2" s="1"/>
  <c r="T28" i="3"/>
  <c r="J30" i="2" s="1"/>
  <c r="T25" i="3"/>
  <c r="J27" i="2" s="1"/>
  <c r="T32" i="3"/>
  <c r="T16" i="3"/>
  <c r="J18" i="2" s="1"/>
  <c r="H21" i="2"/>
  <c r="H25" i="2"/>
  <c r="H30" i="2"/>
  <c r="H29" i="2"/>
  <c r="F20" i="2"/>
  <c r="AD177" i="13"/>
  <c r="AC177" i="13"/>
  <c r="AB177" i="13"/>
  <c r="Z177" i="13"/>
  <c r="Y177" i="13"/>
  <c r="X177" i="13"/>
  <c r="AA177" i="13"/>
  <c r="A179" i="13"/>
  <c r="W178" i="13"/>
  <c r="B178" i="13"/>
  <c r="H27" i="2" l="1"/>
  <c r="H24" i="2"/>
  <c r="H31" i="2"/>
  <c r="C15" i="9"/>
  <c r="F28" i="2"/>
  <c r="F21" i="2"/>
  <c r="C14" i="9"/>
  <c r="E11" i="9"/>
  <c r="C12" i="9"/>
  <c r="G12" i="9" s="1"/>
  <c r="F25" i="2"/>
  <c r="AE30" i="3"/>
  <c r="AE31" i="3"/>
  <c r="AE17" i="3"/>
  <c r="R35" i="3"/>
  <c r="H32" i="2" s="1"/>
  <c r="E8" i="9"/>
  <c r="E13" i="9"/>
  <c r="Q35" i="3"/>
  <c r="G32" i="2" s="1"/>
  <c r="N35" i="3"/>
  <c r="D32" i="2" s="1"/>
  <c r="H20" i="2"/>
  <c r="H22" i="2"/>
  <c r="AE13" i="3"/>
  <c r="AE24" i="3"/>
  <c r="AE12" i="3"/>
  <c r="C11" i="9"/>
  <c r="G11" i="9" s="1"/>
  <c r="AE19" i="3"/>
  <c r="M35" i="3"/>
  <c r="C32" i="2" s="1"/>
  <c r="AE29" i="3"/>
  <c r="AE32" i="3"/>
  <c r="AE21" i="3"/>
  <c r="W35" i="3"/>
  <c r="V35" i="3"/>
  <c r="L32" i="2" s="1"/>
  <c r="Z35" i="3"/>
  <c r="P32" i="2" s="1"/>
  <c r="P35" i="3"/>
  <c r="F32" i="2" s="1"/>
  <c r="AE27" i="3"/>
  <c r="AE34" i="3"/>
  <c r="AD35" i="3"/>
  <c r="U32" i="2" s="1"/>
  <c r="X35" i="3"/>
  <c r="N32" i="2" s="1"/>
  <c r="C9" i="9"/>
  <c r="G9" i="9" s="1"/>
  <c r="F31" i="2"/>
  <c r="AE7" i="3"/>
  <c r="L35" i="3"/>
  <c r="B32" i="2" s="1"/>
  <c r="AE33" i="3"/>
  <c r="AE20" i="3"/>
  <c r="AE11" i="3"/>
  <c r="AE10" i="3"/>
  <c r="AE25" i="3"/>
  <c r="AE23" i="3"/>
  <c r="AC35" i="3"/>
  <c r="T32" i="2" s="1"/>
  <c r="AE9" i="3"/>
  <c r="AE18" i="3"/>
  <c r="AE6" i="3"/>
  <c r="Y35" i="3"/>
  <c r="O32" i="2" s="1"/>
  <c r="AB35" i="3"/>
  <c r="S32" i="2" s="1"/>
  <c r="AE26" i="3"/>
  <c r="AE22" i="3"/>
  <c r="T35" i="3"/>
  <c r="J32" i="2" s="1"/>
  <c r="U35" i="3"/>
  <c r="K32" i="2" s="1"/>
  <c r="AE5" i="3"/>
  <c r="AE28" i="3"/>
  <c r="AE14" i="3"/>
  <c r="AE16" i="3"/>
  <c r="AE15" i="3"/>
  <c r="AE8" i="3"/>
  <c r="F22" i="2"/>
  <c r="C7" i="9"/>
  <c r="G7" i="9" s="1"/>
  <c r="C8" i="9"/>
  <c r="G8" i="9" s="1"/>
  <c r="F23" i="2"/>
  <c r="B179" i="13"/>
  <c r="A180" i="13"/>
  <c r="W179" i="13"/>
  <c r="AB178" i="13"/>
  <c r="AA178" i="13"/>
  <c r="Z178" i="13"/>
  <c r="X178" i="13"/>
  <c r="AD178" i="13"/>
  <c r="AC178" i="13"/>
  <c r="Y178" i="13"/>
  <c r="E18" i="9" l="1"/>
  <c r="AE35" i="3"/>
  <c r="C18" i="9"/>
  <c r="Z179" i="13"/>
  <c r="Y179" i="13"/>
  <c r="X179" i="13"/>
  <c r="AD179" i="13"/>
  <c r="AC179" i="13"/>
  <c r="AB179" i="13"/>
  <c r="AA179" i="13"/>
  <c r="A181" i="13"/>
  <c r="W180" i="13"/>
  <c r="B180" i="13"/>
  <c r="B181" i="13" l="1"/>
  <c r="A182" i="13"/>
  <c r="W181" i="13"/>
  <c r="X180" i="13"/>
  <c r="AD180" i="13"/>
  <c r="AB180" i="13"/>
  <c r="AA180" i="13"/>
  <c r="Z180" i="13"/>
  <c r="Y180" i="13"/>
  <c r="AC180" i="13"/>
  <c r="AD181" i="13" l="1"/>
  <c r="AC181" i="13"/>
  <c r="AB181" i="13"/>
  <c r="Z181" i="13"/>
  <c r="AA181" i="13"/>
  <c r="Y181" i="13"/>
  <c r="X181" i="13"/>
  <c r="W182" i="13"/>
  <c r="B182" i="13"/>
  <c r="A183" i="13"/>
  <c r="AB182" i="13" l="1"/>
  <c r="AA182" i="13"/>
  <c r="Z182" i="13"/>
  <c r="X182" i="13"/>
  <c r="AD182" i="13"/>
  <c r="AC182" i="13"/>
  <c r="Y182" i="13"/>
  <c r="B183" i="13"/>
  <c r="W183" i="13"/>
  <c r="A184" i="13"/>
  <c r="A185" i="13" l="1"/>
  <c r="W184" i="13"/>
  <c r="B184" i="13"/>
  <c r="Z183" i="13"/>
  <c r="Y183" i="13"/>
  <c r="X183" i="13"/>
  <c r="AD183" i="13"/>
  <c r="AC183" i="13"/>
  <c r="AB183" i="13"/>
  <c r="AA183" i="13"/>
  <c r="X184" i="13" l="1"/>
  <c r="AD184" i="13"/>
  <c r="AB184" i="13"/>
  <c r="AC184" i="13"/>
  <c r="AA184" i="13"/>
  <c r="Z184" i="13"/>
  <c r="Y184" i="13"/>
  <c r="B185" i="13"/>
  <c r="W185" i="13"/>
  <c r="A186" i="13"/>
  <c r="A187" i="13" l="1"/>
  <c r="W186" i="13"/>
  <c r="B186" i="13"/>
  <c r="AD185" i="13"/>
  <c r="AC185" i="13"/>
  <c r="AB185" i="13"/>
  <c r="Z185" i="13"/>
  <c r="Y185" i="13"/>
  <c r="X185" i="13"/>
  <c r="AA185" i="13"/>
  <c r="AB186" i="13" l="1"/>
  <c r="AA186" i="13"/>
  <c r="Z186" i="13"/>
  <c r="X186" i="13"/>
  <c r="AD186" i="13"/>
  <c r="AC186" i="13"/>
  <c r="Y186" i="13"/>
  <c r="B187" i="13"/>
  <c r="A188" i="13"/>
  <c r="W187" i="13"/>
  <c r="Z187" i="13" l="1"/>
  <c r="Y187" i="13"/>
  <c r="X187" i="13"/>
  <c r="AD187" i="13"/>
  <c r="AC187" i="13"/>
  <c r="AB187" i="13"/>
  <c r="AA187" i="13"/>
  <c r="A189" i="13"/>
  <c r="W188" i="13"/>
  <c r="B188" i="13"/>
  <c r="B189" i="13" l="1"/>
  <c r="A190" i="13"/>
  <c r="W189" i="13"/>
  <c r="X188" i="13"/>
  <c r="AD188" i="13"/>
  <c r="AB188" i="13"/>
  <c r="AA188" i="13"/>
  <c r="Z188" i="13"/>
  <c r="Y188" i="13"/>
  <c r="AC188" i="13"/>
  <c r="AD189" i="13" l="1"/>
  <c r="AC189" i="13"/>
  <c r="AB189" i="13"/>
  <c r="Z189" i="13"/>
  <c r="AA189" i="13"/>
  <c r="Y189" i="13"/>
  <c r="X189" i="13"/>
  <c r="W190" i="13"/>
  <c r="B190" i="13"/>
  <c r="A191" i="13"/>
  <c r="AB190" i="13" l="1"/>
  <c r="AA190" i="13"/>
  <c r="Z190" i="13"/>
  <c r="X190" i="13"/>
  <c r="AD190" i="13"/>
  <c r="AC190" i="13"/>
  <c r="Y190" i="13"/>
  <c r="B191" i="13"/>
  <c r="W191" i="13"/>
  <c r="A192" i="13"/>
  <c r="A193" i="13" l="1"/>
  <c r="W192" i="13"/>
  <c r="B192" i="13"/>
  <c r="Z191" i="13"/>
  <c r="Y191" i="13"/>
  <c r="X191" i="13"/>
  <c r="AD191" i="13"/>
  <c r="AC191" i="13"/>
  <c r="AB191" i="13"/>
  <c r="AA191" i="13"/>
  <c r="X192" i="13" l="1"/>
  <c r="AD192" i="13"/>
  <c r="AB192" i="13"/>
  <c r="AC192" i="13"/>
  <c r="AA192" i="13"/>
  <c r="Z192" i="13"/>
  <c r="Y192" i="13"/>
  <c r="B193" i="13"/>
  <c r="W193" i="13"/>
  <c r="A194" i="13"/>
  <c r="A195" i="13" l="1"/>
  <c r="W194" i="13"/>
  <c r="B194" i="13"/>
  <c r="AD193" i="13"/>
  <c r="AC193" i="13"/>
  <c r="AB193" i="13"/>
  <c r="Z193" i="13"/>
  <c r="Y193" i="13"/>
  <c r="X193" i="13"/>
  <c r="AA193" i="13"/>
  <c r="AB194" i="13" l="1"/>
  <c r="AA194" i="13"/>
  <c r="Z194" i="13"/>
  <c r="X194" i="13"/>
  <c r="AD194" i="13"/>
  <c r="AC194" i="13"/>
  <c r="Y194" i="13"/>
  <c r="B195" i="13"/>
  <c r="A196" i="13"/>
  <c r="W195" i="13"/>
  <c r="Z195" i="13" l="1"/>
  <c r="Y195" i="13"/>
  <c r="X195" i="13"/>
  <c r="AD195" i="13"/>
  <c r="AC195" i="13"/>
  <c r="AB195" i="13"/>
  <c r="AA195" i="13"/>
  <c r="A197" i="13"/>
  <c r="W196" i="13"/>
  <c r="B196" i="13"/>
  <c r="B197" i="13" l="1"/>
  <c r="A198" i="13"/>
  <c r="W197" i="13"/>
  <c r="X196" i="13"/>
  <c r="AD196" i="13"/>
  <c r="AB196" i="13"/>
  <c r="AA196" i="13"/>
  <c r="Z196" i="13"/>
  <c r="Y196" i="13"/>
  <c r="AC196" i="13"/>
  <c r="AD197" i="13" l="1"/>
  <c r="AC197" i="13"/>
  <c r="AB197" i="13"/>
  <c r="Z197" i="13"/>
  <c r="AA197" i="13"/>
  <c r="Y197" i="13"/>
  <c r="X197" i="13"/>
  <c r="W198" i="13"/>
  <c r="B198" i="13"/>
  <c r="A199" i="13"/>
  <c r="AB198" i="13" l="1"/>
  <c r="AA198" i="13"/>
  <c r="Z198" i="13"/>
  <c r="X198" i="13"/>
  <c r="AD198" i="13"/>
  <c r="AC198" i="13"/>
  <c r="Y198" i="13"/>
  <c r="B199" i="13"/>
  <c r="W199" i="13"/>
  <c r="A200" i="13"/>
  <c r="Z199" i="13" l="1"/>
  <c r="Y199" i="13"/>
  <c r="X199" i="13"/>
  <c r="AD199" i="13"/>
  <c r="AC199" i="13"/>
  <c r="AB199" i="13"/>
  <c r="AA199" i="13"/>
  <c r="A201" i="13"/>
  <c r="W200" i="13"/>
  <c r="B200" i="13"/>
  <c r="B201" i="13" l="1"/>
  <c r="W201" i="13"/>
  <c r="A202" i="13"/>
  <c r="X200" i="13"/>
  <c r="AD200" i="13"/>
  <c r="AB200" i="13"/>
  <c r="AC200" i="13"/>
  <c r="AA200" i="13"/>
  <c r="Z200" i="13"/>
  <c r="Y200" i="13"/>
  <c r="A203" i="13" l="1"/>
  <c r="W202" i="13"/>
  <c r="B202" i="13"/>
  <c r="AD201" i="13"/>
  <c r="AC201" i="13"/>
  <c r="AB201" i="13"/>
  <c r="Z201" i="13"/>
  <c r="Y201" i="13"/>
  <c r="X201" i="13"/>
  <c r="AA201" i="13"/>
  <c r="AB202" i="13" l="1"/>
  <c r="AA202" i="13"/>
  <c r="Z202" i="13"/>
  <c r="X202" i="13"/>
  <c r="AD202" i="13"/>
  <c r="AC202" i="13"/>
  <c r="Y202" i="13"/>
  <c r="B203" i="13"/>
  <c r="A204" i="13"/>
  <c r="W203" i="13"/>
  <c r="Z203" i="13" l="1"/>
  <c r="Y203" i="13"/>
  <c r="X203" i="13"/>
  <c r="AD203" i="13"/>
  <c r="AC203" i="13"/>
  <c r="AB203" i="13"/>
  <c r="AA203" i="13"/>
  <c r="A205" i="13"/>
  <c r="W204" i="13"/>
  <c r="B204" i="13"/>
  <c r="B205" i="13" l="1"/>
  <c r="A206" i="13"/>
  <c r="W205" i="13"/>
  <c r="X204" i="13"/>
  <c r="AD204" i="13"/>
  <c r="AB204" i="13"/>
  <c r="AA204" i="13"/>
  <c r="Z204" i="13"/>
  <c r="Y204" i="13"/>
  <c r="AC204" i="13"/>
  <c r="AD205" i="13" l="1"/>
  <c r="AC205" i="13"/>
  <c r="AB205" i="13"/>
  <c r="Z205" i="13"/>
  <c r="AA205" i="13"/>
  <c r="Y205" i="13"/>
  <c r="X205" i="13"/>
  <c r="W206" i="13"/>
  <c r="B206" i="13"/>
  <c r="A207" i="13"/>
  <c r="AB206" i="13" l="1"/>
  <c r="AA206" i="13"/>
  <c r="Z206" i="13"/>
  <c r="X206" i="13"/>
  <c r="AD206" i="13"/>
  <c r="AC206" i="13"/>
  <c r="Y206" i="13"/>
  <c r="B207" i="13"/>
  <c r="W207" i="13"/>
  <c r="A208" i="13"/>
  <c r="A209" i="13" l="1"/>
  <c r="W208" i="13"/>
  <c r="B208" i="13"/>
  <c r="Z207" i="13"/>
  <c r="Y207" i="13"/>
  <c r="X207" i="13"/>
  <c r="AD207" i="13"/>
  <c r="AC207" i="13"/>
  <c r="AB207" i="13"/>
  <c r="AA207" i="13"/>
  <c r="X208" i="13" l="1"/>
  <c r="AD208" i="13"/>
  <c r="AB208" i="13"/>
  <c r="AC208" i="13"/>
  <c r="AA208" i="13"/>
  <c r="Z208" i="13"/>
  <c r="Y208" i="13"/>
  <c r="B209" i="13"/>
  <c r="W209" i="13"/>
  <c r="A210" i="13"/>
  <c r="A211" i="13" l="1"/>
  <c r="W210" i="13"/>
  <c r="B210" i="13"/>
  <c r="AD209" i="13"/>
  <c r="AC209" i="13"/>
  <c r="AB209" i="13"/>
  <c r="Z209" i="13"/>
  <c r="Y209" i="13"/>
  <c r="X209" i="13"/>
  <c r="AA209" i="13"/>
  <c r="AB210" i="13" l="1"/>
  <c r="AA210" i="13"/>
  <c r="Z210" i="13"/>
  <c r="X210" i="13"/>
  <c r="AD210" i="13"/>
  <c r="AC210" i="13"/>
  <c r="Y210" i="13"/>
  <c r="B211" i="13"/>
  <c r="A212" i="13"/>
  <c r="W211" i="13"/>
  <c r="Z211" i="13" l="1"/>
  <c r="Y211" i="13"/>
  <c r="X211" i="13"/>
  <c r="AD211" i="13"/>
  <c r="AC211" i="13"/>
  <c r="AB211" i="13"/>
  <c r="AA211" i="13"/>
  <c r="A213" i="13"/>
  <c r="W212" i="13"/>
  <c r="B212" i="13"/>
  <c r="B213" i="13" l="1"/>
  <c r="A214" i="13"/>
  <c r="W213" i="13"/>
  <c r="X212" i="13"/>
  <c r="AD212" i="13"/>
  <c r="AB212" i="13"/>
  <c r="AA212" i="13"/>
  <c r="Z212" i="13"/>
  <c r="Y212" i="13"/>
  <c r="AC212" i="13"/>
  <c r="AD213" i="13" l="1"/>
  <c r="AC213" i="13"/>
  <c r="AB213" i="13"/>
  <c r="Z213" i="13"/>
  <c r="AA213" i="13"/>
  <c r="Y213" i="13"/>
  <c r="X213" i="13"/>
  <c r="W214" i="13"/>
  <c r="B214" i="13"/>
  <c r="A215" i="13"/>
  <c r="AB214" i="13" l="1"/>
  <c r="AA214" i="13"/>
  <c r="Z214" i="13"/>
  <c r="X214" i="13"/>
  <c r="AD214" i="13"/>
  <c r="AC214" i="13"/>
  <c r="Y214" i="13"/>
  <c r="B215" i="13"/>
  <c r="W215" i="13"/>
  <c r="A216" i="13"/>
  <c r="A217" i="13" l="1"/>
  <c r="W216" i="13"/>
  <c r="B216" i="13"/>
  <c r="Z215" i="13"/>
  <c r="Y215" i="13"/>
  <c r="X215" i="13"/>
  <c r="AD215" i="13"/>
  <c r="AC215" i="13"/>
  <c r="AB215" i="13"/>
  <c r="AA215" i="13"/>
  <c r="X216" i="13" l="1"/>
  <c r="AD216" i="13"/>
  <c r="AB216" i="13"/>
  <c r="AC216" i="13"/>
  <c r="AA216" i="13"/>
  <c r="Z216" i="13"/>
  <c r="Y216" i="13"/>
  <c r="B217" i="13"/>
  <c r="W217" i="13"/>
  <c r="A218" i="13"/>
  <c r="A219" i="13" l="1"/>
  <c r="W218" i="13"/>
  <c r="B218" i="13"/>
  <c r="AD217" i="13"/>
  <c r="AC217" i="13"/>
  <c r="AB217" i="13"/>
  <c r="Z217" i="13"/>
  <c r="Y217" i="13"/>
  <c r="X217" i="13"/>
  <c r="AA217" i="13"/>
  <c r="AB218" i="13" l="1"/>
  <c r="AA218" i="13"/>
  <c r="Z218" i="13"/>
  <c r="X218" i="13"/>
  <c r="AD218" i="13"/>
  <c r="AC218" i="13"/>
  <c r="Y218" i="13"/>
  <c r="B219" i="13"/>
  <c r="A220" i="13"/>
  <c r="W219" i="13"/>
  <c r="Z219" i="13" l="1"/>
  <c r="Y219" i="13"/>
  <c r="X219" i="13"/>
  <c r="AD219" i="13"/>
  <c r="AC219" i="13"/>
  <c r="AB219" i="13"/>
  <c r="AA219" i="13"/>
  <c r="A221" i="13"/>
  <c r="W220" i="13"/>
  <c r="B220" i="13"/>
  <c r="B221" i="13" l="1"/>
  <c r="A222" i="13"/>
  <c r="W221" i="13"/>
  <c r="X220" i="13"/>
  <c r="AD220" i="13"/>
  <c r="AB220" i="13"/>
  <c r="AA220" i="13"/>
  <c r="Z220" i="13"/>
  <c r="Y220" i="13"/>
  <c r="AC220" i="13"/>
  <c r="AD221" i="13" l="1"/>
  <c r="AC221" i="13"/>
  <c r="AB221" i="13"/>
  <c r="Z221" i="13"/>
  <c r="AA221" i="13"/>
  <c r="Y221" i="13"/>
  <c r="X221" i="13"/>
  <c r="W222" i="13"/>
  <c r="B222" i="13"/>
  <c r="A223" i="13"/>
  <c r="AB222" i="13" l="1"/>
  <c r="AA222" i="13"/>
  <c r="Z222" i="13"/>
  <c r="X222" i="13"/>
  <c r="AD222" i="13"/>
  <c r="AC222" i="13"/>
  <c r="Y222" i="13"/>
  <c r="B223" i="13"/>
  <c r="W223" i="13"/>
  <c r="A224" i="13"/>
  <c r="A225" i="13" l="1"/>
  <c r="W224" i="13"/>
  <c r="B224" i="13"/>
  <c r="Z223" i="13"/>
  <c r="Y223" i="13"/>
  <c r="X223" i="13"/>
  <c r="AD223" i="13"/>
  <c r="AC223" i="13"/>
  <c r="AB223" i="13"/>
  <c r="AA223" i="13"/>
  <c r="X224" i="13" l="1"/>
  <c r="AD224" i="13"/>
  <c r="AB224" i="13"/>
  <c r="AC224" i="13"/>
  <c r="AA224" i="13"/>
  <c r="Z224" i="13"/>
  <c r="Y224" i="13"/>
  <c r="B225" i="13"/>
  <c r="W225" i="13"/>
  <c r="A226" i="13"/>
  <c r="AD225" i="13" l="1"/>
  <c r="AC225" i="13"/>
  <c r="AB225" i="13"/>
  <c r="Z225" i="13"/>
  <c r="Y225" i="13"/>
  <c r="X225" i="13"/>
  <c r="AA225" i="13"/>
  <c r="A227" i="13"/>
  <c r="W226" i="13"/>
  <c r="B226" i="13"/>
  <c r="B227" i="13" l="1"/>
  <c r="A228" i="13"/>
  <c r="W227" i="13"/>
  <c r="AB226" i="13"/>
  <c r="AA226" i="13"/>
  <c r="Z226" i="13"/>
  <c r="X226" i="13"/>
  <c r="AD226" i="13"/>
  <c r="AC226" i="13"/>
  <c r="Y226" i="13"/>
  <c r="Z227" i="13" l="1"/>
  <c r="Y227" i="13"/>
  <c r="X227" i="13"/>
  <c r="AD227" i="13"/>
  <c r="AC227" i="13"/>
  <c r="AB227" i="13"/>
  <c r="AA227" i="13"/>
  <c r="A229" i="13"/>
  <c r="W228" i="13"/>
  <c r="B228" i="13"/>
  <c r="B229" i="13" l="1"/>
  <c r="A230" i="13"/>
  <c r="W229" i="13"/>
  <c r="X228" i="13"/>
  <c r="AD228" i="13"/>
  <c r="AB228" i="13"/>
  <c r="AA228" i="13"/>
  <c r="Z228" i="13"/>
  <c r="Y228" i="13"/>
  <c r="AC228" i="13"/>
  <c r="AD229" i="13" l="1"/>
  <c r="AC229" i="13"/>
  <c r="AB229" i="13"/>
  <c r="Z229" i="13"/>
  <c r="AA229" i="13"/>
  <c r="Y229" i="13"/>
  <c r="X229" i="13"/>
  <c r="W230" i="13"/>
  <c r="B230" i="13"/>
  <c r="A231" i="13"/>
  <c r="AB230" i="13" l="1"/>
  <c r="AA230" i="13"/>
  <c r="Z230" i="13"/>
  <c r="X230" i="13"/>
  <c r="AD230" i="13"/>
  <c r="AC230" i="13"/>
  <c r="Y230" i="13"/>
  <c r="B231" i="13"/>
  <c r="W231" i="13"/>
  <c r="A232" i="13"/>
  <c r="A233" i="13" l="1"/>
  <c r="W232" i="13"/>
  <c r="B232" i="13"/>
  <c r="Z231" i="13"/>
  <c r="Y231" i="13"/>
  <c r="X231" i="13"/>
  <c r="AD231" i="13"/>
  <c r="AC231" i="13"/>
  <c r="AB231" i="13"/>
  <c r="AA231" i="13"/>
  <c r="X232" i="13" l="1"/>
  <c r="AD232" i="13"/>
  <c r="AB232" i="13"/>
  <c r="AC232" i="13"/>
  <c r="AA232" i="13"/>
  <c r="Z232" i="13"/>
  <c r="Y232" i="13"/>
  <c r="B233" i="13"/>
  <c r="W233" i="13"/>
  <c r="A234" i="13"/>
  <c r="A235" i="13" l="1"/>
  <c r="W234" i="13"/>
  <c r="B234" i="13"/>
  <c r="AD233" i="13"/>
  <c r="AC233" i="13"/>
  <c r="AB233" i="13"/>
  <c r="Z233" i="13"/>
  <c r="Y233" i="13"/>
  <c r="X233" i="13"/>
  <c r="AA233" i="13"/>
  <c r="AB234" i="13" l="1"/>
  <c r="AA234" i="13"/>
  <c r="Z234" i="13"/>
  <c r="X234" i="13"/>
  <c r="AD234" i="13"/>
  <c r="AC234" i="13"/>
  <c r="Y234" i="13"/>
  <c r="B235" i="13"/>
  <c r="A236" i="13"/>
  <c r="W235" i="13"/>
  <c r="Z235" i="13" l="1"/>
  <c r="Y235" i="13"/>
  <c r="X235" i="13"/>
  <c r="AD235" i="13"/>
  <c r="AC235" i="13"/>
  <c r="AB235" i="13"/>
  <c r="AA235" i="13"/>
  <c r="A237" i="13"/>
  <c r="W236" i="13"/>
  <c r="B236" i="13"/>
  <c r="A238" i="13" l="1"/>
  <c r="B237" i="13"/>
  <c r="W237" i="13"/>
  <c r="X236" i="13"/>
  <c r="AD236" i="13"/>
  <c r="AB236" i="13"/>
  <c r="AA236" i="13"/>
  <c r="Z236" i="13"/>
  <c r="Y236" i="13"/>
  <c r="AC236" i="13"/>
  <c r="AD237" i="13" l="1"/>
  <c r="AC237" i="13"/>
  <c r="AB237" i="13"/>
  <c r="Z237" i="13"/>
  <c r="AA237" i="13"/>
  <c r="Y237" i="13"/>
  <c r="X237" i="13"/>
  <c r="W238" i="13"/>
  <c r="B238" i="13"/>
  <c r="A239" i="13"/>
  <c r="AC238" i="13" l="1"/>
  <c r="AB238" i="13"/>
  <c r="AA238" i="13"/>
  <c r="Z238" i="13"/>
  <c r="X238" i="13"/>
  <c r="Y238" i="13"/>
  <c r="AD238" i="13"/>
  <c r="B239" i="13"/>
  <c r="A240" i="13"/>
  <c r="W239" i="13"/>
  <c r="AA239" i="13" l="1"/>
  <c r="Z239" i="13"/>
  <c r="Y239" i="13"/>
  <c r="X239" i="13"/>
  <c r="AD239" i="13"/>
  <c r="AC239" i="13"/>
  <c r="AB239" i="13"/>
  <c r="A241" i="13"/>
  <c r="W240" i="13"/>
  <c r="B240" i="13"/>
  <c r="A242" i="13" l="1"/>
  <c r="W241" i="13"/>
  <c r="B241" i="13"/>
  <c r="Y240" i="13"/>
  <c r="X240" i="13"/>
  <c r="AD240" i="13"/>
  <c r="AC240" i="13"/>
  <c r="AB240" i="13"/>
  <c r="AA240" i="13"/>
  <c r="Z240" i="13"/>
  <c r="AD241" i="13" l="1"/>
  <c r="AC241" i="13"/>
  <c r="AB241" i="13"/>
  <c r="AA241" i="13"/>
  <c r="Z241" i="13"/>
  <c r="Y241" i="13"/>
  <c r="X241" i="13"/>
  <c r="A243" i="13"/>
  <c r="W242" i="13"/>
  <c r="B242" i="13"/>
  <c r="A244" i="13" l="1"/>
  <c r="W243" i="13"/>
  <c r="B243" i="13"/>
  <c r="AC242" i="13"/>
  <c r="AB242" i="13"/>
  <c r="AA242" i="13"/>
  <c r="Z242" i="13"/>
  <c r="Y242" i="13"/>
  <c r="X242" i="13"/>
  <c r="AD242" i="13"/>
  <c r="AA243" i="13" l="1"/>
  <c r="Z243" i="13"/>
  <c r="Y243" i="13"/>
  <c r="X243" i="13"/>
  <c r="AD243" i="13"/>
  <c r="AC243" i="13"/>
  <c r="AB243" i="13"/>
  <c r="A245" i="13"/>
  <c r="W244" i="13"/>
  <c r="B244" i="13"/>
  <c r="A246" i="13" l="1"/>
  <c r="W245" i="13"/>
  <c r="B245" i="13"/>
  <c r="Y244" i="13"/>
  <c r="X244" i="13"/>
  <c r="AD244" i="13"/>
  <c r="AC244" i="13"/>
  <c r="AB244" i="13"/>
  <c r="AA244" i="13"/>
  <c r="Z244" i="13"/>
  <c r="AD245" i="13" l="1"/>
  <c r="AC245" i="13"/>
  <c r="AB245" i="13"/>
  <c r="AA245" i="13"/>
  <c r="Z245" i="13"/>
  <c r="Y245" i="13"/>
  <c r="X245" i="13"/>
  <c r="A247" i="13"/>
  <c r="W246" i="13"/>
  <c r="B246" i="13"/>
  <c r="A248" i="13" l="1"/>
  <c r="W247" i="13"/>
  <c r="B247" i="13"/>
  <c r="AC246" i="13"/>
  <c r="AB246" i="13"/>
  <c r="AA246" i="13"/>
  <c r="Z246" i="13"/>
  <c r="Y246" i="13"/>
  <c r="X246" i="13"/>
  <c r="AD246" i="13"/>
  <c r="AA247" i="13" l="1"/>
  <c r="Z247" i="13"/>
  <c r="Y247" i="13"/>
  <c r="X247" i="13"/>
  <c r="AD247" i="13"/>
  <c r="AC247" i="13"/>
  <c r="AB247" i="13"/>
  <c r="A249" i="13"/>
  <c r="W248" i="13"/>
  <c r="B248" i="13"/>
  <c r="A250" i="13" l="1"/>
  <c r="W249" i="13"/>
  <c r="B249" i="13"/>
  <c r="Y248" i="13"/>
  <c r="X248" i="13"/>
  <c r="AD248" i="13"/>
  <c r="AC248" i="13"/>
  <c r="AB248" i="13"/>
  <c r="AA248" i="13"/>
  <c r="Z248" i="13"/>
  <c r="AD249" i="13" l="1"/>
  <c r="AC249" i="13"/>
  <c r="AB249" i="13"/>
  <c r="AA249" i="13"/>
  <c r="Z249" i="13"/>
  <c r="Y249" i="13"/>
  <c r="X249" i="13"/>
  <c r="A251" i="13"/>
  <c r="W250" i="13"/>
  <c r="B250" i="13"/>
  <c r="A252" i="13" l="1"/>
  <c r="W251" i="13"/>
  <c r="B251" i="13"/>
  <c r="AD250" i="13"/>
  <c r="AC250" i="13"/>
  <c r="AB250" i="13"/>
  <c r="AA250" i="13"/>
  <c r="Z250" i="13"/>
  <c r="Y250" i="13"/>
  <c r="X250" i="13"/>
  <c r="AB251" i="13" l="1"/>
  <c r="AA251" i="13"/>
  <c r="Z251" i="13"/>
  <c r="Y251" i="13"/>
  <c r="X251" i="13"/>
  <c r="AD251" i="13"/>
  <c r="AC251" i="13"/>
  <c r="A253" i="13"/>
  <c r="W252" i="13"/>
  <c r="B252" i="13"/>
  <c r="A254" i="13" l="1"/>
  <c r="W253" i="13"/>
  <c r="B253" i="13"/>
  <c r="Z252" i="13"/>
  <c r="Y252" i="13"/>
  <c r="X252" i="13"/>
  <c r="AD252" i="13"/>
  <c r="AC252" i="13"/>
  <c r="AB252" i="13"/>
  <c r="AA252" i="13"/>
  <c r="X253" i="13" l="1"/>
  <c r="AD253" i="13"/>
  <c r="AC253" i="13"/>
  <c r="AB253" i="13"/>
  <c r="AA253" i="13"/>
  <c r="Z253" i="13"/>
  <c r="Y253" i="13"/>
  <c r="B254" i="13"/>
  <c r="W254" i="13"/>
  <c r="A255" i="13"/>
  <c r="AD254" i="13" l="1"/>
  <c r="AC254" i="13"/>
  <c r="AB254" i="13"/>
  <c r="AA254" i="13"/>
  <c r="Z254" i="13"/>
  <c r="Y254" i="13"/>
  <c r="X254" i="13"/>
  <c r="A256" i="13"/>
  <c r="W255" i="13"/>
  <c r="B255" i="13"/>
  <c r="A257" i="13" l="1"/>
  <c r="W256" i="13"/>
  <c r="B256" i="13"/>
  <c r="AB255" i="13"/>
  <c r="AA255" i="13"/>
  <c r="Z255" i="13"/>
  <c r="Y255" i="13"/>
  <c r="X255" i="13"/>
  <c r="AD255" i="13"/>
  <c r="AC255" i="13"/>
  <c r="Z256" i="13" l="1"/>
  <c r="Y256" i="13"/>
  <c r="X256" i="13"/>
  <c r="AD256" i="13"/>
  <c r="AC256" i="13"/>
  <c r="AB256" i="13"/>
  <c r="AA256" i="13"/>
  <c r="A258" i="13"/>
  <c r="W257" i="13"/>
  <c r="B257" i="13"/>
  <c r="B258" i="13" l="1"/>
  <c r="A259" i="13"/>
  <c r="W258" i="13"/>
  <c r="X257" i="13"/>
  <c r="AD257" i="13"/>
  <c r="AC257" i="13"/>
  <c r="AB257" i="13"/>
  <c r="AA257" i="13"/>
  <c r="Y257" i="13"/>
  <c r="Z257" i="13"/>
  <c r="A260" i="13" l="1"/>
  <c r="W259" i="13"/>
  <c r="B259" i="13"/>
  <c r="AD258" i="13"/>
  <c r="AC258" i="13"/>
  <c r="AB258" i="13"/>
  <c r="AA258" i="13"/>
  <c r="Z258" i="13"/>
  <c r="Y258" i="13"/>
  <c r="X258" i="13"/>
  <c r="AB259" i="13" l="1"/>
  <c r="AA259" i="13"/>
  <c r="Z259" i="13"/>
  <c r="Y259" i="13"/>
  <c r="X259" i="13"/>
  <c r="AD259" i="13"/>
  <c r="AC259" i="13"/>
  <c r="A261" i="13"/>
  <c r="W260" i="13"/>
  <c r="B260" i="13"/>
  <c r="A262" i="13" l="1"/>
  <c r="W261" i="13"/>
  <c r="B261" i="13"/>
  <c r="Z260" i="13"/>
  <c r="Y260" i="13"/>
  <c r="X260" i="13"/>
  <c r="AD260" i="13"/>
  <c r="AC260" i="13"/>
  <c r="AB260" i="13"/>
  <c r="AA260" i="13"/>
  <c r="X261" i="13" l="1"/>
  <c r="AD261" i="13"/>
  <c r="AC261" i="13"/>
  <c r="AB261" i="13"/>
  <c r="AA261" i="13"/>
  <c r="Z261" i="13"/>
  <c r="Y261" i="13"/>
  <c r="B262" i="13"/>
  <c r="A263" i="13"/>
  <c r="W262" i="13"/>
  <c r="AD262" i="13" l="1"/>
  <c r="AC262" i="13"/>
  <c r="AB262" i="13"/>
  <c r="AA262" i="13"/>
  <c r="Z262" i="13"/>
  <c r="Y262" i="13"/>
  <c r="X262" i="13"/>
  <c r="A264" i="13"/>
  <c r="W263" i="13"/>
  <c r="B263" i="13"/>
  <c r="A265" i="13" l="1"/>
  <c r="W264" i="13"/>
  <c r="B264" i="13"/>
  <c r="AB263" i="13"/>
  <c r="AA263" i="13"/>
  <c r="Z263" i="13"/>
  <c r="Y263" i="13"/>
  <c r="X263" i="13"/>
  <c r="AD263" i="13"/>
  <c r="AC263" i="13"/>
  <c r="Z264" i="13" l="1"/>
  <c r="Y264" i="13"/>
  <c r="X264" i="13"/>
  <c r="AD264" i="13"/>
  <c r="AC264" i="13"/>
  <c r="AB264" i="13"/>
  <c r="AA264" i="13"/>
  <c r="A266" i="13"/>
  <c r="W265" i="13"/>
  <c r="B265" i="13"/>
  <c r="B266" i="13" l="1"/>
  <c r="A267" i="13"/>
  <c r="W266" i="13"/>
  <c r="X265" i="13"/>
  <c r="AD265" i="13"/>
  <c r="AC265" i="13"/>
  <c r="AB265" i="13"/>
  <c r="AA265" i="13"/>
  <c r="Z265" i="13"/>
  <c r="Y265" i="13"/>
  <c r="AD266" i="13" l="1"/>
  <c r="AC266" i="13"/>
  <c r="AB266" i="13"/>
  <c r="AA266" i="13"/>
  <c r="Z266" i="13"/>
  <c r="Y266" i="13"/>
  <c r="X266" i="13"/>
  <c r="A268" i="13"/>
  <c r="W267" i="13"/>
  <c r="B267" i="13"/>
  <c r="A269" i="13" l="1"/>
  <c r="W268" i="13"/>
  <c r="B268" i="13"/>
  <c r="AB267" i="13"/>
  <c r="AA267" i="13"/>
  <c r="Z267" i="13"/>
  <c r="Y267" i="13"/>
  <c r="X267" i="13"/>
  <c r="AD267" i="13"/>
  <c r="AC267" i="13"/>
  <c r="Z268" i="13" l="1"/>
  <c r="Y268" i="13"/>
  <c r="X268" i="13"/>
  <c r="AD268" i="13"/>
  <c r="AC268" i="13"/>
  <c r="AB268" i="13"/>
  <c r="AA268" i="13"/>
  <c r="A270" i="13"/>
  <c r="W269" i="13"/>
  <c r="B269" i="13"/>
  <c r="B270" i="13" l="1"/>
  <c r="A271" i="13"/>
  <c r="W270" i="13"/>
  <c r="X269" i="13"/>
  <c r="AD269" i="13"/>
  <c r="AC269" i="13"/>
  <c r="AB269" i="13"/>
  <c r="AA269" i="13"/>
  <c r="Z269" i="13"/>
  <c r="Y269" i="13"/>
  <c r="AD270" i="13" l="1"/>
  <c r="AC270" i="13"/>
  <c r="AB270" i="13"/>
  <c r="AA270" i="13"/>
  <c r="Z270" i="13"/>
  <c r="Y270" i="13"/>
  <c r="X270" i="13"/>
  <c r="A272" i="13"/>
  <c r="W271" i="13"/>
  <c r="B271" i="13"/>
  <c r="A273" i="13" l="1"/>
  <c r="W272" i="13"/>
  <c r="B272" i="13"/>
  <c r="AB271" i="13"/>
  <c r="AA271" i="13"/>
  <c r="Z271" i="13"/>
  <c r="Y271" i="13"/>
  <c r="X271" i="13"/>
  <c r="AD271" i="13"/>
  <c r="AC271" i="13"/>
  <c r="Z272" i="13" l="1"/>
  <c r="Y272" i="13"/>
  <c r="X272" i="13"/>
  <c r="AD272" i="13"/>
  <c r="AC272" i="13"/>
  <c r="AB272" i="13"/>
  <c r="AA272" i="13"/>
  <c r="A274" i="13"/>
  <c r="W273" i="13"/>
  <c r="B273" i="13"/>
  <c r="B274" i="13" l="1"/>
  <c r="A275" i="13"/>
  <c r="W274" i="13"/>
  <c r="X273" i="13"/>
  <c r="AD273" i="13"/>
  <c r="AC273" i="13"/>
  <c r="AB273" i="13"/>
  <c r="AA273" i="13"/>
  <c r="Z273" i="13"/>
  <c r="Y273" i="13"/>
  <c r="AD274" i="13" l="1"/>
  <c r="AC274" i="13"/>
  <c r="AB274" i="13"/>
  <c r="AA274" i="13"/>
  <c r="Z274" i="13"/>
  <c r="Y274" i="13"/>
  <c r="X274" i="13"/>
  <c r="A276" i="13"/>
  <c r="W275" i="13"/>
  <c r="B275" i="13"/>
  <c r="A277" i="13" l="1"/>
  <c r="W276" i="13"/>
  <c r="B276" i="13"/>
  <c r="AB275" i="13"/>
  <c r="AA275" i="13"/>
  <c r="Z275" i="13"/>
  <c r="Y275" i="13"/>
  <c r="X275" i="13"/>
  <c r="AD275" i="13"/>
  <c r="AC275" i="13"/>
  <c r="Z276" i="13" l="1"/>
  <c r="Y276" i="13"/>
  <c r="X276" i="13"/>
  <c r="AD276" i="13"/>
  <c r="AC276" i="13"/>
  <c r="AB276" i="13"/>
  <c r="AA276" i="13"/>
  <c r="A278" i="13"/>
  <c r="W277" i="13"/>
  <c r="B277" i="13"/>
  <c r="B278" i="13" l="1"/>
  <c r="A279" i="13"/>
  <c r="W278" i="13"/>
  <c r="X277" i="13"/>
  <c r="AD277" i="13"/>
  <c r="AC277" i="13"/>
  <c r="AB277" i="13"/>
  <c r="AA277" i="13"/>
  <c r="Z277" i="13"/>
  <c r="Y277" i="13"/>
  <c r="AD278" i="13" l="1"/>
  <c r="AC278" i="13"/>
  <c r="AB278" i="13"/>
  <c r="AA278" i="13"/>
  <c r="Z278" i="13"/>
  <c r="Y278" i="13"/>
  <c r="X278" i="13"/>
  <c r="A280" i="13"/>
  <c r="W279" i="13"/>
  <c r="B279" i="13"/>
  <c r="A281" i="13" l="1"/>
  <c r="W280" i="13"/>
  <c r="B280" i="13"/>
  <c r="AB279" i="13"/>
  <c r="AA279" i="13"/>
  <c r="Z279" i="13"/>
  <c r="Y279" i="13"/>
  <c r="X279" i="13"/>
  <c r="AD279" i="13"/>
  <c r="AC279" i="13"/>
  <c r="Z280" i="13" l="1"/>
  <c r="Y280" i="13"/>
  <c r="X280" i="13"/>
  <c r="AD280" i="13"/>
  <c r="AC280" i="13"/>
  <c r="AB280" i="13"/>
  <c r="AA280" i="13"/>
  <c r="A282" i="13"/>
  <c r="W281" i="13"/>
  <c r="B281" i="13"/>
  <c r="B282" i="13" l="1"/>
  <c r="A283" i="13"/>
  <c r="W282" i="13"/>
  <c r="X281" i="13"/>
  <c r="AD281" i="13"/>
  <c r="AC281" i="13"/>
  <c r="AB281" i="13"/>
  <c r="AA281" i="13"/>
  <c r="Z281" i="13"/>
  <c r="Y281" i="13"/>
  <c r="AD282" i="13" l="1"/>
  <c r="AC282" i="13"/>
  <c r="AB282" i="13"/>
  <c r="AA282" i="13"/>
  <c r="Z282" i="13"/>
  <c r="Y282" i="13"/>
  <c r="X282" i="13"/>
  <c r="A284" i="13"/>
  <c r="W283" i="13"/>
  <c r="B283" i="13"/>
  <c r="A285" i="13" l="1"/>
  <c r="W284" i="13"/>
  <c r="B284" i="13"/>
  <c r="AB283" i="13"/>
  <c r="AA283" i="13"/>
  <c r="Z283" i="13"/>
  <c r="Y283" i="13"/>
  <c r="X283" i="13"/>
  <c r="AD283" i="13"/>
  <c r="AC283" i="13"/>
  <c r="Z284" i="13" l="1"/>
  <c r="Y284" i="13"/>
  <c r="X284" i="13"/>
  <c r="AD284" i="13"/>
  <c r="AC284" i="13"/>
  <c r="AB284" i="13"/>
  <c r="AA284" i="13"/>
  <c r="A286" i="13"/>
  <c r="W285" i="13"/>
  <c r="B285" i="13"/>
  <c r="B286" i="13" l="1"/>
  <c r="W286" i="13"/>
  <c r="A287" i="13"/>
  <c r="X285" i="13"/>
  <c r="AD285" i="13"/>
  <c r="AC285" i="13"/>
  <c r="AB285" i="13"/>
  <c r="AA285" i="13"/>
  <c r="Z285" i="13"/>
  <c r="Y285" i="13"/>
  <c r="A288" i="13" l="1"/>
  <c r="W287" i="13"/>
  <c r="B287" i="13"/>
  <c r="AD286" i="13"/>
  <c r="AC286" i="13"/>
  <c r="AB286" i="13"/>
  <c r="AA286" i="13"/>
  <c r="Z286" i="13"/>
  <c r="Y286" i="13"/>
  <c r="X286" i="13"/>
  <c r="AB287" i="13" l="1"/>
  <c r="AA287" i="13"/>
  <c r="Z287" i="13"/>
  <c r="Y287" i="13"/>
  <c r="X287" i="13"/>
  <c r="AD287" i="13"/>
  <c r="AC287" i="13"/>
  <c r="A289" i="13"/>
  <c r="W288" i="13"/>
  <c r="B288" i="13"/>
  <c r="A290" i="13" l="1"/>
  <c r="W289" i="13"/>
  <c r="B289" i="13"/>
  <c r="Z288" i="13"/>
  <c r="Y288" i="13"/>
  <c r="X288" i="13"/>
  <c r="AD288" i="13"/>
  <c r="AC288" i="13"/>
  <c r="AB288" i="13"/>
  <c r="AA288" i="13"/>
  <c r="X289" i="13" l="1"/>
  <c r="AD289" i="13"/>
  <c r="AC289" i="13"/>
  <c r="AB289" i="13"/>
  <c r="AA289" i="13"/>
  <c r="Z289" i="13"/>
  <c r="Y289" i="13"/>
  <c r="B290" i="13"/>
  <c r="A291" i="13"/>
  <c r="W290" i="13"/>
  <c r="AD290" i="13" l="1"/>
  <c r="AC290" i="13"/>
  <c r="AB290" i="13"/>
  <c r="AA290" i="13"/>
  <c r="Z290" i="13"/>
  <c r="Y290" i="13"/>
  <c r="X290" i="13"/>
  <c r="A292" i="13"/>
  <c r="W291" i="13"/>
  <c r="B291" i="13"/>
  <c r="A293" i="13" l="1"/>
  <c r="W292" i="13"/>
  <c r="B292" i="13"/>
  <c r="AB291" i="13"/>
  <c r="AA291" i="13"/>
  <c r="Z291" i="13"/>
  <c r="Y291" i="13"/>
  <c r="X291" i="13"/>
  <c r="AD291" i="13"/>
  <c r="AC291" i="13"/>
  <c r="Z292" i="13" l="1"/>
  <c r="Y292" i="13"/>
  <c r="X292" i="13"/>
  <c r="AD292" i="13"/>
  <c r="AC292" i="13"/>
  <c r="AB292" i="13"/>
  <c r="AA292" i="13"/>
  <c r="A294" i="13"/>
  <c r="W293" i="13"/>
  <c r="B293" i="13"/>
  <c r="X293" i="13" l="1"/>
  <c r="AD293" i="13"/>
  <c r="AC293" i="13"/>
  <c r="AB293" i="13"/>
  <c r="AA293" i="13"/>
  <c r="Z293" i="13"/>
  <c r="Y293" i="13"/>
  <c r="B294" i="13"/>
  <c r="A295" i="13"/>
  <c r="W294" i="13"/>
  <c r="AD294" i="13" l="1"/>
  <c r="AC294" i="13"/>
  <c r="AB294" i="13"/>
  <c r="AA294" i="13"/>
  <c r="Z294" i="13"/>
  <c r="Y294" i="13"/>
  <c r="X294" i="13"/>
  <c r="A296" i="13"/>
  <c r="W295" i="13"/>
  <c r="B295" i="13"/>
  <c r="A297" i="13" l="1"/>
  <c r="W296" i="13"/>
  <c r="B296" i="13"/>
  <c r="AB295" i="13"/>
  <c r="AA295" i="13"/>
  <c r="Z295" i="13"/>
  <c r="Y295" i="13"/>
  <c r="X295" i="13"/>
  <c r="AD295" i="13"/>
  <c r="AC295" i="13"/>
  <c r="Z296" i="13" l="1"/>
  <c r="Y296" i="13"/>
  <c r="X296" i="13"/>
  <c r="AD296" i="13"/>
  <c r="AC296" i="13"/>
  <c r="AB296" i="13"/>
  <c r="AA296" i="13"/>
  <c r="A298" i="13"/>
  <c r="W297" i="13"/>
  <c r="B297" i="13"/>
  <c r="B298" i="13" l="1"/>
  <c r="A299" i="13"/>
  <c r="W298" i="13"/>
  <c r="X297" i="13"/>
  <c r="AD297" i="13"/>
  <c r="AC297" i="13"/>
  <c r="AB297" i="13"/>
  <c r="AA297" i="13"/>
  <c r="Z297" i="13"/>
  <c r="Y297" i="13"/>
  <c r="AD298" i="13" l="1"/>
  <c r="AC298" i="13"/>
  <c r="AB298" i="13"/>
  <c r="AA298" i="13"/>
  <c r="Z298" i="13"/>
  <c r="Y298" i="13"/>
  <c r="X298" i="13"/>
  <c r="A300" i="13"/>
  <c r="W299" i="13"/>
  <c r="B299" i="13"/>
  <c r="W300" i="13" l="1"/>
  <c r="B300" i="13"/>
  <c r="A301" i="13"/>
  <c r="AB299" i="13"/>
  <c r="AA299" i="13"/>
  <c r="Z299" i="13"/>
  <c r="Y299" i="13"/>
  <c r="X299" i="13"/>
  <c r="AD299" i="13"/>
  <c r="AC299" i="13"/>
  <c r="W301" i="13" l="1"/>
  <c r="B301" i="13"/>
  <c r="A302" i="13"/>
  <c r="AA300" i="13"/>
  <c r="Z300" i="13"/>
  <c r="AB300" i="13"/>
  <c r="Y300" i="13"/>
  <c r="X300" i="13"/>
  <c r="AD300" i="13"/>
  <c r="AC300" i="13"/>
  <c r="A303" i="13" l="1"/>
  <c r="W302" i="13"/>
  <c r="B302" i="13"/>
  <c r="Y301" i="13"/>
  <c r="X301" i="13"/>
  <c r="AB301" i="13"/>
  <c r="AA301" i="13"/>
  <c r="Z301" i="13"/>
  <c r="AD301" i="13"/>
  <c r="AC301" i="13"/>
  <c r="AD302" i="13" l="1"/>
  <c r="AB302" i="13"/>
  <c r="AA302" i="13"/>
  <c r="Z302" i="13"/>
  <c r="Y302" i="13"/>
  <c r="X302" i="13"/>
  <c r="AC302" i="13"/>
  <c r="W303" i="13"/>
  <c r="B303" i="13"/>
  <c r="A304" i="13"/>
  <c r="AC303" i="13" l="1"/>
  <c r="AB303" i="13"/>
  <c r="AD303" i="13"/>
  <c r="AA303" i="13"/>
  <c r="Z303" i="13"/>
  <c r="Y303" i="13"/>
  <c r="X303" i="13"/>
  <c r="W304" i="13"/>
  <c r="B304" i="13"/>
  <c r="A305" i="13"/>
  <c r="AA304" i="13" l="1"/>
  <c r="Z304" i="13"/>
  <c r="AD304" i="13"/>
  <c r="AC304" i="13"/>
  <c r="AB304" i="13"/>
  <c r="Y304" i="13"/>
  <c r="X304" i="13"/>
  <c r="W305" i="13"/>
  <c r="B305" i="13"/>
  <c r="A306" i="13"/>
  <c r="Y305" i="13" l="1"/>
  <c r="X305" i="13"/>
  <c r="AD305" i="13"/>
  <c r="AC305" i="13"/>
  <c r="AB305" i="13"/>
  <c r="AA305" i="13"/>
  <c r="Z305" i="13"/>
  <c r="A307" i="13"/>
  <c r="W306" i="13"/>
  <c r="B306" i="13"/>
  <c r="B307" i="13" l="1"/>
  <c r="A308" i="13"/>
  <c r="W307" i="13"/>
  <c r="AD306" i="13"/>
  <c r="AC306" i="13"/>
  <c r="AB306" i="13"/>
  <c r="AA306" i="13"/>
  <c r="Z306" i="13"/>
  <c r="Y306" i="13"/>
  <c r="X306" i="13"/>
  <c r="AC307" i="13" l="1"/>
  <c r="AB307" i="13"/>
  <c r="AD307" i="13"/>
  <c r="AA307" i="13"/>
  <c r="Z307" i="13"/>
  <c r="Y307" i="13"/>
  <c r="X307" i="13"/>
  <c r="B308" i="13"/>
  <c r="A309" i="13"/>
  <c r="W308" i="13"/>
  <c r="AA308" i="13" l="1"/>
  <c r="Z308" i="13"/>
  <c r="AD308" i="13"/>
  <c r="AC308" i="13"/>
  <c r="AB308" i="13"/>
  <c r="Y308" i="13"/>
  <c r="X308" i="13"/>
  <c r="B309" i="13"/>
  <c r="A310" i="13"/>
  <c r="W309" i="13"/>
  <c r="Y309" i="13" l="1"/>
  <c r="X309" i="13"/>
  <c r="AD309" i="13"/>
  <c r="AC309" i="13"/>
  <c r="AB309" i="13"/>
  <c r="AA309" i="13"/>
  <c r="Z309" i="13"/>
  <c r="A311" i="13"/>
  <c r="W310" i="13"/>
  <c r="B310" i="13"/>
  <c r="W311" i="13" l="1"/>
  <c r="B311" i="13"/>
  <c r="A312" i="13"/>
  <c r="AD310" i="13"/>
  <c r="X310" i="13"/>
  <c r="AC310" i="13"/>
  <c r="AB310" i="13"/>
  <c r="AA310" i="13"/>
  <c r="Z310" i="13"/>
  <c r="Y310" i="13"/>
  <c r="W312" i="13" l="1"/>
  <c r="B312" i="13"/>
  <c r="A313" i="13"/>
  <c r="AC311" i="13"/>
  <c r="AB311" i="13"/>
  <c r="X311" i="13"/>
  <c r="AD311" i="13"/>
  <c r="AA311" i="13"/>
  <c r="Z311" i="13"/>
  <c r="Y311" i="13"/>
  <c r="A314" i="13" l="1"/>
  <c r="W313" i="13"/>
  <c r="B313" i="13"/>
  <c r="AA312" i="13"/>
  <c r="Z312" i="13"/>
  <c r="X312" i="13"/>
  <c r="AD312" i="13"/>
  <c r="AC312" i="13"/>
  <c r="AB312" i="13"/>
  <c r="Y312" i="13"/>
  <c r="Y313" i="13" l="1"/>
  <c r="X313" i="13"/>
  <c r="AD313" i="13"/>
  <c r="AB313" i="13"/>
  <c r="AA313" i="13"/>
  <c r="Z313" i="13"/>
  <c r="AC313" i="13"/>
  <c r="A315" i="13"/>
  <c r="W314" i="13"/>
  <c r="B314" i="13"/>
  <c r="A316" i="13" l="1"/>
  <c r="W315" i="13"/>
  <c r="B315" i="13"/>
  <c r="AD314" i="13"/>
  <c r="AC314" i="13"/>
  <c r="AB314" i="13"/>
  <c r="Z314" i="13"/>
  <c r="Y314" i="13"/>
  <c r="AA314" i="13"/>
  <c r="X314" i="13"/>
  <c r="AC315" i="13" l="1"/>
  <c r="AB315" i="13"/>
  <c r="AA315" i="13"/>
  <c r="Z315" i="13"/>
  <c r="X315" i="13"/>
  <c r="AD315" i="13"/>
  <c r="Y315" i="13"/>
  <c r="B316" i="13"/>
  <c r="W316" i="13"/>
  <c r="A317" i="13"/>
  <c r="A318" i="13" l="1"/>
  <c r="W317" i="13"/>
  <c r="B317" i="13"/>
  <c r="AA316" i="13"/>
  <c r="Z316" i="13"/>
  <c r="Y316" i="13"/>
  <c r="X316" i="13"/>
  <c r="AD316" i="13"/>
  <c r="AC316" i="13"/>
  <c r="AB316" i="13"/>
  <c r="Y317" i="13" l="1"/>
  <c r="X317" i="13"/>
  <c r="AD317" i="13"/>
  <c r="AB317" i="13"/>
  <c r="AA317" i="13"/>
  <c r="AC317" i="13"/>
  <c r="Z317" i="13"/>
  <c r="A319" i="13"/>
  <c r="W318" i="13"/>
  <c r="B318" i="13"/>
  <c r="A320" i="13" l="1"/>
  <c r="W319" i="13"/>
  <c r="B319" i="13"/>
  <c r="AD318" i="13"/>
  <c r="AC318" i="13"/>
  <c r="AB318" i="13"/>
  <c r="Z318" i="13"/>
  <c r="Y318" i="13"/>
  <c r="AA318" i="13"/>
  <c r="X318" i="13"/>
  <c r="AC319" i="13" l="1"/>
  <c r="AB319" i="13"/>
  <c r="AA319" i="13"/>
  <c r="Z319" i="13"/>
  <c r="X319" i="13"/>
  <c r="AD319" i="13"/>
  <c r="Y319" i="13"/>
  <c r="B320" i="13"/>
  <c r="A321" i="13"/>
  <c r="W320" i="13"/>
  <c r="AA320" i="13" l="1"/>
  <c r="Z320" i="13"/>
  <c r="Y320" i="13"/>
  <c r="X320" i="13"/>
  <c r="AD320" i="13"/>
  <c r="AC320" i="13"/>
  <c r="AB320" i="13"/>
  <c r="A322" i="13"/>
  <c r="W321" i="13"/>
  <c r="B321" i="13"/>
  <c r="A323" i="13" l="1"/>
  <c r="W322" i="13"/>
  <c r="B322" i="13"/>
  <c r="Y321" i="13"/>
  <c r="X321" i="13"/>
  <c r="AD321" i="13"/>
  <c r="AB321" i="13"/>
  <c r="AA321" i="13"/>
  <c r="AC321" i="13"/>
  <c r="Z321" i="13"/>
  <c r="AD322" i="13" l="1"/>
  <c r="AC322" i="13"/>
  <c r="AB322" i="13"/>
  <c r="Z322" i="13"/>
  <c r="Y322" i="13"/>
  <c r="AA322" i="13"/>
  <c r="X322" i="13"/>
  <c r="A324" i="13"/>
  <c r="W323" i="13"/>
  <c r="B323" i="13"/>
  <c r="B324" i="13" l="1"/>
  <c r="A325" i="13"/>
  <c r="W324" i="13"/>
  <c r="AC323" i="13"/>
  <c r="AB323" i="13"/>
  <c r="AA323" i="13"/>
  <c r="Z323" i="13"/>
  <c r="X323" i="13"/>
  <c r="AD323" i="13"/>
  <c r="Y323" i="13"/>
  <c r="AA324" i="13" l="1"/>
  <c r="Z324" i="13"/>
  <c r="Y324" i="13"/>
  <c r="X324" i="13"/>
  <c r="AD324" i="13"/>
  <c r="AC324" i="13"/>
  <c r="AB324" i="13"/>
  <c r="A326" i="13"/>
  <c r="W325" i="13"/>
  <c r="B325" i="13"/>
  <c r="A327" i="13" l="1"/>
  <c r="W326" i="13"/>
  <c r="B326" i="13"/>
  <c r="Y325" i="13"/>
  <c r="X325" i="13"/>
  <c r="AD325" i="13"/>
  <c r="AB325" i="13"/>
  <c r="AA325" i="13"/>
  <c r="AC325" i="13"/>
  <c r="Z325" i="13"/>
  <c r="AD326" i="13" l="1"/>
  <c r="AC326" i="13"/>
  <c r="AB326" i="13"/>
  <c r="Z326" i="13"/>
  <c r="Y326" i="13"/>
  <c r="X326" i="13"/>
  <c r="AA326" i="13"/>
  <c r="W327" i="13"/>
  <c r="A328" i="13"/>
  <c r="B327" i="13"/>
  <c r="Y327" i="13" l="1"/>
  <c r="AD327" i="13"/>
  <c r="AC327" i="13"/>
  <c r="AB327" i="13"/>
  <c r="AA327" i="13"/>
  <c r="X327" i="13"/>
  <c r="Z327" i="13"/>
  <c r="A329" i="13"/>
  <c r="W328" i="13"/>
  <c r="B328" i="13"/>
  <c r="W329" i="13" l="1"/>
  <c r="A330" i="13"/>
  <c r="B329" i="13"/>
  <c r="AC328" i="13"/>
  <c r="AB328" i="13"/>
  <c r="AA328" i="13"/>
  <c r="Z328" i="13"/>
  <c r="X328" i="13"/>
  <c r="AD328" i="13"/>
  <c r="Y328" i="13"/>
  <c r="A331" i="13" l="1"/>
  <c r="B330" i="13"/>
  <c r="W330" i="13"/>
  <c r="AC329" i="13"/>
  <c r="AB329" i="13"/>
  <c r="AA329" i="13"/>
  <c r="Z329" i="13"/>
  <c r="Y329" i="13"/>
  <c r="AD329" i="13"/>
  <c r="X329" i="13"/>
  <c r="AA330" i="13" l="1"/>
  <c r="AB330" i="13"/>
  <c r="Z330" i="13"/>
  <c r="Y330" i="13"/>
  <c r="X330" i="13"/>
  <c r="AD330" i="13"/>
  <c r="AC330" i="13"/>
  <c r="W331" i="13"/>
  <c r="A332" i="13"/>
  <c r="B331" i="13"/>
  <c r="A333" i="13" l="1"/>
  <c r="W332" i="13"/>
  <c r="B332" i="13"/>
  <c r="Y331" i="13"/>
  <c r="AA331" i="13"/>
  <c r="Z331" i="13"/>
  <c r="X331" i="13"/>
  <c r="AD331" i="13"/>
  <c r="AC331" i="13"/>
  <c r="AB331" i="13"/>
  <c r="Z332" i="13" l="1"/>
  <c r="Y332" i="13"/>
  <c r="X332" i="13"/>
  <c r="AD332" i="13"/>
  <c r="AC332" i="13"/>
  <c r="AB332" i="13"/>
  <c r="AA332" i="13"/>
  <c r="A334" i="13"/>
  <c r="W333" i="13"/>
  <c r="B333" i="13"/>
  <c r="W334" i="13" l="1"/>
  <c r="B334" i="13"/>
  <c r="A335" i="13"/>
  <c r="AC333" i="13"/>
  <c r="Y333" i="13"/>
  <c r="X333" i="13"/>
  <c r="AD333" i="13"/>
  <c r="AB333" i="13"/>
  <c r="AA333" i="13"/>
  <c r="Z333" i="13"/>
  <c r="W335" i="13" l="1"/>
  <c r="B335" i="13"/>
  <c r="A336" i="13"/>
  <c r="AC334" i="13"/>
  <c r="AA334" i="13"/>
  <c r="Y334" i="13"/>
  <c r="X334" i="13"/>
  <c r="AD334" i="13"/>
  <c r="AB334" i="13"/>
  <c r="Z334" i="13"/>
  <c r="A337" i="13" l="1"/>
  <c r="W336" i="13"/>
  <c r="B336" i="13"/>
  <c r="AA335" i="13"/>
  <c r="Y335" i="13"/>
  <c r="Z335" i="13"/>
  <c r="X335" i="13"/>
  <c r="AD335" i="13"/>
  <c r="AC335" i="13"/>
  <c r="AB335" i="13"/>
  <c r="Y336" i="13" l="1"/>
  <c r="AA336" i="13"/>
  <c r="Z336" i="13"/>
  <c r="X336" i="13"/>
  <c r="AD336" i="13"/>
  <c r="AC336" i="13"/>
  <c r="AB336" i="13"/>
  <c r="A338" i="13"/>
  <c r="W337" i="13"/>
  <c r="B337" i="13"/>
  <c r="W338" i="13" l="1"/>
  <c r="B338" i="13"/>
  <c r="A339" i="13"/>
  <c r="AC337" i="13"/>
  <c r="AA337" i="13"/>
  <c r="Z337" i="13"/>
  <c r="Y337" i="13"/>
  <c r="X337" i="13"/>
  <c r="AD337" i="13"/>
  <c r="AB337" i="13"/>
  <c r="W339" i="13" l="1"/>
  <c r="B339" i="13"/>
  <c r="A340" i="13"/>
  <c r="AC338" i="13"/>
  <c r="AA338" i="13"/>
  <c r="AB338" i="13"/>
  <c r="Z338" i="13"/>
  <c r="Y338" i="13"/>
  <c r="X338" i="13"/>
  <c r="AD338" i="13"/>
  <c r="A341" i="13" l="1"/>
  <c r="W340" i="13"/>
  <c r="B340" i="13"/>
  <c r="AA339" i="13"/>
  <c r="Y339" i="13"/>
  <c r="AC339" i="13"/>
  <c r="AB339" i="13"/>
  <c r="Z339" i="13"/>
  <c r="X339" i="13"/>
  <c r="AD339" i="13"/>
  <c r="Y340" i="13" l="1"/>
  <c r="AC340" i="13"/>
  <c r="AB340" i="13"/>
  <c r="AA340" i="13"/>
  <c r="Z340" i="13"/>
  <c r="X340" i="13"/>
  <c r="AD340" i="13"/>
  <c r="A342" i="13"/>
  <c r="W341" i="13"/>
  <c r="B341" i="13"/>
  <c r="A343" i="13" l="1"/>
  <c r="W342" i="13"/>
  <c r="B342" i="13"/>
  <c r="AC341" i="13"/>
  <c r="AD341" i="13"/>
  <c r="AB341" i="13"/>
  <c r="AA341" i="13"/>
  <c r="Z341" i="13"/>
  <c r="Y341" i="13"/>
  <c r="X341" i="13"/>
  <c r="AC342" i="13" l="1"/>
  <c r="AA342" i="13"/>
  <c r="AD342" i="13"/>
  <c r="AB342" i="13"/>
  <c r="Z342" i="13"/>
  <c r="Y342" i="13"/>
  <c r="X342" i="13"/>
  <c r="A344" i="13"/>
  <c r="W343" i="13"/>
  <c r="B343" i="13"/>
  <c r="A345" i="13" l="1"/>
  <c r="W344" i="13"/>
  <c r="B344" i="13"/>
  <c r="AA343" i="13"/>
  <c r="Y343" i="13"/>
  <c r="AD343" i="13"/>
  <c r="AC343" i="13"/>
  <c r="AB343" i="13"/>
  <c r="Z343" i="13"/>
  <c r="X343" i="13"/>
  <c r="Y344" i="13" l="1"/>
  <c r="AD344" i="13"/>
  <c r="AC344" i="13"/>
  <c r="AB344" i="13"/>
  <c r="AA344" i="13"/>
  <c r="Z344" i="13"/>
  <c r="X344" i="13"/>
  <c r="A346" i="13"/>
  <c r="W345" i="13"/>
  <c r="B345" i="13"/>
  <c r="W346" i="13" l="1"/>
  <c r="B346" i="13"/>
  <c r="A347" i="13"/>
  <c r="AC345" i="13"/>
  <c r="AD345" i="13"/>
  <c r="AB345" i="13"/>
  <c r="AA345" i="13"/>
  <c r="Z345" i="13"/>
  <c r="Y345" i="13"/>
  <c r="X345" i="13"/>
  <c r="W347" i="13" l="1"/>
  <c r="B347" i="13"/>
  <c r="A348" i="13"/>
  <c r="AC346" i="13"/>
  <c r="AA346" i="13"/>
  <c r="AD346" i="13"/>
  <c r="AB346" i="13"/>
  <c r="Z346" i="13"/>
  <c r="Y346" i="13"/>
  <c r="X346" i="13"/>
  <c r="A349" i="13" l="1"/>
  <c r="W348" i="13"/>
  <c r="B348" i="13"/>
  <c r="AA347" i="13"/>
  <c r="Y347" i="13"/>
  <c r="AD347" i="13"/>
  <c r="AC347" i="13"/>
  <c r="AB347" i="13"/>
  <c r="Z347" i="13"/>
  <c r="X347" i="13"/>
  <c r="Y348" i="13" l="1"/>
  <c r="X348" i="13"/>
  <c r="AD348" i="13"/>
  <c r="AC348" i="13"/>
  <c r="AB348" i="13"/>
  <c r="AA348" i="13"/>
  <c r="Z348" i="13"/>
  <c r="A350" i="13"/>
  <c r="W349" i="13"/>
  <c r="B349" i="13"/>
  <c r="W350" i="13" l="1"/>
  <c r="B350" i="13"/>
  <c r="A351" i="13"/>
  <c r="AC349" i="13"/>
  <c r="Y349" i="13"/>
  <c r="X349" i="13"/>
  <c r="AD349" i="13"/>
  <c r="AB349" i="13"/>
  <c r="AA349" i="13"/>
  <c r="Z349" i="13"/>
  <c r="W351" i="13" l="1"/>
  <c r="B351" i="13"/>
  <c r="A352" i="13"/>
  <c r="AC350" i="13"/>
  <c r="AA350" i="13"/>
  <c r="Y350" i="13"/>
  <c r="X350" i="13"/>
  <c r="AD350" i="13"/>
  <c r="AB350" i="13"/>
  <c r="Z350" i="13"/>
  <c r="A353" i="13" l="1"/>
  <c r="W352" i="13"/>
  <c r="B352" i="13"/>
  <c r="AA351" i="13"/>
  <c r="Y351" i="13"/>
  <c r="Z351" i="13"/>
  <c r="X351" i="13"/>
  <c r="AD351" i="13"/>
  <c r="AC351" i="13"/>
  <c r="AB351" i="13"/>
  <c r="Y352" i="13" l="1"/>
  <c r="AA352" i="13"/>
  <c r="Z352" i="13"/>
  <c r="X352" i="13"/>
  <c r="AD352" i="13"/>
  <c r="AC352" i="13"/>
  <c r="AB352" i="13"/>
  <c r="A354" i="13"/>
  <c r="W353" i="13"/>
  <c r="B353" i="13"/>
  <c r="W354" i="13" l="1"/>
  <c r="B354" i="13"/>
  <c r="A355" i="13"/>
  <c r="AC353" i="13"/>
  <c r="AA353" i="13"/>
  <c r="Z353" i="13"/>
  <c r="Y353" i="13"/>
  <c r="X353" i="13"/>
  <c r="AD353" i="13"/>
  <c r="AB353" i="13"/>
  <c r="W355" i="13" l="1"/>
  <c r="B355" i="13"/>
  <c r="A356" i="13"/>
  <c r="AC354" i="13"/>
  <c r="AA354" i="13"/>
  <c r="AB354" i="13"/>
  <c r="Z354" i="13"/>
  <c r="Y354" i="13"/>
  <c r="X354" i="13"/>
  <c r="AD354" i="13"/>
  <c r="A357" i="13" l="1"/>
  <c r="W356" i="13"/>
  <c r="B356" i="13"/>
  <c r="AA355" i="13"/>
  <c r="Y355" i="13"/>
  <c r="AC355" i="13"/>
  <c r="AB355" i="13"/>
  <c r="Z355" i="13"/>
  <c r="X355" i="13"/>
  <c r="AD355" i="13"/>
  <c r="Y356" i="13" l="1"/>
  <c r="AC356" i="13"/>
  <c r="AB356" i="13"/>
  <c r="AA356" i="13"/>
  <c r="Z356" i="13"/>
  <c r="X356" i="13"/>
  <c r="AD356" i="13"/>
  <c r="A358" i="13"/>
  <c r="W357" i="13"/>
  <c r="B357" i="13"/>
  <c r="B358" i="13" l="1"/>
  <c r="W358" i="13"/>
  <c r="A359" i="13"/>
  <c r="X357" i="13"/>
  <c r="AC357" i="13"/>
  <c r="AD357" i="13"/>
  <c r="AB357" i="13"/>
  <c r="AA357" i="13"/>
  <c r="Z357" i="13"/>
  <c r="Y357" i="13"/>
  <c r="W359" i="13" l="1"/>
  <c r="B359" i="13"/>
  <c r="A360" i="13"/>
  <c r="AD358" i="13"/>
  <c r="AC358" i="13"/>
  <c r="AA358" i="13"/>
  <c r="AB358" i="13"/>
  <c r="Z358" i="13"/>
  <c r="Y358" i="13"/>
  <c r="X358" i="13"/>
  <c r="W360" i="13" l="1"/>
  <c r="B360" i="13"/>
  <c r="A361" i="13"/>
  <c r="AB359" i="13"/>
  <c r="AA359" i="13"/>
  <c r="Y359" i="13"/>
  <c r="X359" i="13"/>
  <c r="AD359" i="13"/>
  <c r="AC359" i="13"/>
  <c r="Z359" i="13"/>
  <c r="A362" i="13" l="1"/>
  <c r="W361" i="13"/>
  <c r="B361" i="13"/>
  <c r="Y360" i="13"/>
  <c r="AA360" i="13"/>
  <c r="Z360" i="13"/>
  <c r="AC360" i="13"/>
  <c r="AB360" i="13"/>
  <c r="X360" i="13"/>
  <c r="AD360" i="13"/>
  <c r="Z361" i="13" l="1"/>
  <c r="Y361" i="13"/>
  <c r="AD361" i="13"/>
  <c r="AC361" i="13"/>
  <c r="AB361" i="13"/>
  <c r="AA361" i="13"/>
  <c r="X361" i="13"/>
  <c r="A363" i="13"/>
  <c r="B362" i="13"/>
  <c r="W362" i="13"/>
  <c r="W363" i="13" l="1"/>
  <c r="B363" i="13"/>
  <c r="A364" i="13"/>
  <c r="AC362" i="13"/>
  <c r="Y362" i="13"/>
  <c r="X362" i="13"/>
  <c r="AD362" i="13"/>
  <c r="AB362" i="13"/>
  <c r="AA362" i="13"/>
  <c r="Z362" i="13"/>
  <c r="W364" i="13" l="1"/>
  <c r="A365" i="13"/>
  <c r="B364" i="13"/>
  <c r="AA363" i="13"/>
  <c r="X363" i="13"/>
  <c r="AD363" i="13"/>
  <c r="AB363" i="13"/>
  <c r="Z363" i="13"/>
  <c r="Y363" i="13"/>
  <c r="AC363" i="13"/>
  <c r="A366" i="13" l="1"/>
  <c r="W365" i="13"/>
  <c r="B365" i="13"/>
  <c r="Y364" i="13"/>
  <c r="AC364" i="13"/>
  <c r="AD364" i="13"/>
  <c r="AB364" i="13"/>
  <c r="AA364" i="13"/>
  <c r="Z364" i="13"/>
  <c r="X364" i="13"/>
  <c r="AA365" i="13" l="1"/>
  <c r="AC365" i="13"/>
  <c r="X365" i="13"/>
  <c r="AD365" i="13"/>
  <c r="AB365" i="13"/>
  <c r="Z365" i="13"/>
  <c r="Y365" i="13"/>
  <c r="W366" i="13"/>
  <c r="B366" i="13"/>
  <c r="A367" i="13"/>
  <c r="Y366" i="13" l="1"/>
  <c r="AC366" i="13"/>
  <c r="AD366" i="13"/>
  <c r="AB366" i="13"/>
  <c r="AA366" i="13"/>
  <c r="Z366" i="13"/>
  <c r="X366" i="13"/>
  <c r="A368" i="13"/>
  <c r="W367" i="13"/>
  <c r="B367" i="13"/>
  <c r="W368" i="13" l="1"/>
  <c r="A369" i="13"/>
  <c r="B368" i="13"/>
  <c r="AA367" i="13"/>
  <c r="Y367" i="13"/>
  <c r="X367" i="13"/>
  <c r="AD367" i="13"/>
  <c r="AC367" i="13"/>
  <c r="AB367" i="13"/>
  <c r="Z367" i="13"/>
  <c r="A370" i="13" l="1"/>
  <c r="W369" i="13"/>
  <c r="B369" i="13"/>
  <c r="AC368" i="13"/>
  <c r="Y368" i="13"/>
  <c r="Z368" i="13"/>
  <c r="X368" i="13"/>
  <c r="AD368" i="13"/>
  <c r="AB368" i="13"/>
  <c r="AA368" i="13"/>
  <c r="AA369" i="13" l="1"/>
  <c r="Z369" i="13"/>
  <c r="Y369" i="13"/>
  <c r="X369" i="13"/>
  <c r="AD369" i="13"/>
  <c r="AC369" i="13"/>
  <c r="AB369" i="13"/>
  <c r="B370" i="13"/>
  <c r="A371" i="13"/>
  <c r="W370" i="13"/>
  <c r="Y370" i="13" l="1"/>
  <c r="AC370" i="13"/>
  <c r="AA370" i="13"/>
  <c r="Z370" i="13"/>
  <c r="X370" i="13"/>
  <c r="AD370" i="13"/>
  <c r="AB370" i="13"/>
  <c r="A372" i="13"/>
  <c r="W371" i="13"/>
  <c r="B371" i="13"/>
  <c r="W372" i="13" l="1"/>
  <c r="A373" i="13"/>
  <c r="B372" i="13"/>
  <c r="AA371" i="13"/>
  <c r="AB371" i="13"/>
  <c r="Z371" i="13"/>
  <c r="Y371" i="13"/>
  <c r="AD371" i="13"/>
  <c r="AC371" i="13"/>
  <c r="X371" i="13"/>
  <c r="A374" i="13" l="1"/>
  <c r="W373" i="13"/>
  <c r="B373" i="13"/>
  <c r="AC372" i="13"/>
  <c r="Y372" i="13"/>
  <c r="AB372" i="13"/>
  <c r="AA372" i="13"/>
  <c r="Z372" i="13"/>
  <c r="AD372" i="13"/>
  <c r="X372" i="13"/>
  <c r="AA373" i="13" l="1"/>
  <c r="AC373" i="13"/>
  <c r="AB373" i="13"/>
  <c r="Z373" i="13"/>
  <c r="X373" i="13"/>
  <c r="AD373" i="13"/>
  <c r="Y373" i="13"/>
  <c r="A375" i="13"/>
  <c r="W374" i="13"/>
  <c r="B374" i="13"/>
  <c r="A376" i="13" l="1"/>
  <c r="W375" i="13"/>
  <c r="B375" i="13"/>
  <c r="Y374" i="13"/>
  <c r="AD374" i="13"/>
  <c r="AC374" i="13"/>
  <c r="AB374" i="13"/>
  <c r="AA374" i="13"/>
  <c r="X374" i="13"/>
  <c r="Z374" i="13"/>
  <c r="AB375" i="13" l="1"/>
  <c r="AA375" i="13"/>
  <c r="AD375" i="13"/>
  <c r="Z375" i="13"/>
  <c r="Y375" i="13"/>
  <c r="X375" i="13"/>
  <c r="AC375" i="13"/>
  <c r="W376" i="13"/>
  <c r="B376" i="13"/>
  <c r="A377" i="13"/>
  <c r="AC376" i="13" l="1"/>
  <c r="Z376" i="13"/>
  <c r="Y376" i="13"/>
  <c r="AD376" i="13"/>
  <c r="AB376" i="13"/>
  <c r="AA376" i="13"/>
  <c r="X376" i="13"/>
  <c r="A378" i="13"/>
  <c r="W377" i="13"/>
  <c r="B377" i="13"/>
  <c r="B378" i="13" l="1"/>
  <c r="W378" i="13"/>
  <c r="A379" i="13"/>
  <c r="AA377" i="13"/>
  <c r="X377" i="13"/>
  <c r="Z377" i="13"/>
  <c r="Y377" i="13"/>
  <c r="AD377" i="13"/>
  <c r="AC377" i="13"/>
  <c r="AB377" i="13"/>
  <c r="A380" i="13" l="1"/>
  <c r="W379" i="13"/>
  <c r="B379" i="13"/>
  <c r="Y378" i="13"/>
  <c r="AD378" i="13"/>
  <c r="AC378" i="13"/>
  <c r="AB378" i="13"/>
  <c r="AA378" i="13"/>
  <c r="Z378" i="13"/>
  <c r="X378" i="13"/>
  <c r="AB379" i="13" l="1"/>
  <c r="AA379" i="13"/>
  <c r="AD379" i="13"/>
  <c r="AC379" i="13"/>
  <c r="Y379" i="13"/>
  <c r="Z379" i="13"/>
  <c r="X379" i="13"/>
  <c r="B380" i="13"/>
  <c r="A381" i="13"/>
  <c r="W380" i="13"/>
  <c r="AC380" i="13" l="1"/>
  <c r="Z380" i="13"/>
  <c r="Y380" i="13"/>
  <c r="AB380" i="13"/>
  <c r="AA380" i="13"/>
  <c r="X380" i="13"/>
  <c r="AD380" i="13"/>
  <c r="A382" i="13"/>
  <c r="W381" i="13"/>
  <c r="B381" i="13"/>
  <c r="B382" i="13" l="1"/>
  <c r="A383" i="13"/>
  <c r="W382" i="13"/>
  <c r="AA381" i="13"/>
  <c r="X381" i="13"/>
  <c r="Y381" i="13"/>
  <c r="AD381" i="13"/>
  <c r="AC381" i="13"/>
  <c r="AB381" i="13"/>
  <c r="Z381" i="13"/>
  <c r="Y382" i="13" l="1"/>
  <c r="AD382" i="13"/>
  <c r="AC382" i="13"/>
  <c r="AA382" i="13"/>
  <c r="Z382" i="13"/>
  <c r="X382" i="13"/>
  <c r="AB382" i="13"/>
  <c r="A384" i="13"/>
  <c r="W383" i="13"/>
  <c r="B383" i="13"/>
  <c r="A385" i="13" l="1"/>
  <c r="W384" i="13"/>
  <c r="B384" i="13"/>
  <c r="AB383" i="13"/>
  <c r="AA383" i="13"/>
  <c r="AD383" i="13"/>
  <c r="AC383" i="13"/>
  <c r="Z383" i="13"/>
  <c r="X383" i="13"/>
  <c r="Y383" i="13"/>
  <c r="AC384" i="13" l="1"/>
  <c r="Z384" i="13"/>
  <c r="Y384" i="13"/>
  <c r="AD384" i="13"/>
  <c r="AA384" i="13"/>
  <c r="AB384" i="13"/>
  <c r="X384" i="13"/>
  <c r="A386" i="13"/>
  <c r="W385" i="13"/>
  <c r="B385" i="13"/>
  <c r="B386" i="13" l="1"/>
  <c r="W386" i="13"/>
  <c r="A387" i="13"/>
  <c r="AA385" i="13"/>
  <c r="X385" i="13"/>
  <c r="AC385" i="13"/>
  <c r="AB385" i="13"/>
  <c r="Z385" i="13"/>
  <c r="Y385" i="13"/>
  <c r="AD385" i="13"/>
  <c r="A388" i="13" l="1"/>
  <c r="W387" i="13"/>
  <c r="B387" i="13"/>
  <c r="Y386" i="13"/>
  <c r="AD386" i="13"/>
  <c r="AC386" i="13"/>
  <c r="Z386" i="13"/>
  <c r="X386" i="13"/>
  <c r="AB386" i="13"/>
  <c r="AA386" i="13"/>
  <c r="AB387" i="13" l="1"/>
  <c r="AA387" i="13"/>
  <c r="AC387" i="13"/>
  <c r="Z387" i="13"/>
  <c r="Y387" i="13"/>
  <c r="AD387" i="13"/>
  <c r="X387" i="13"/>
  <c r="A389" i="13"/>
  <c r="W388" i="13"/>
  <c r="B388" i="13"/>
  <c r="A390" i="13" l="1"/>
  <c r="W389" i="13"/>
  <c r="B389" i="13"/>
  <c r="AC388" i="13"/>
  <c r="Z388" i="13"/>
  <c r="Y388" i="13"/>
  <c r="AD388" i="13"/>
  <c r="AB388" i="13"/>
  <c r="X388" i="13"/>
  <c r="AA388" i="13"/>
  <c r="AA389" i="13" l="1"/>
  <c r="X389" i="13"/>
  <c r="AD389" i="13"/>
  <c r="AC389" i="13"/>
  <c r="AB389" i="13"/>
  <c r="Z389" i="13"/>
  <c r="Y389" i="13"/>
  <c r="B390" i="13"/>
  <c r="W390" i="13"/>
  <c r="A391" i="13"/>
  <c r="A392" i="13" l="1"/>
  <c r="W391" i="13"/>
  <c r="B391" i="13"/>
  <c r="Y390" i="13"/>
  <c r="AD390" i="13"/>
  <c r="AC390" i="13"/>
  <c r="X390" i="13"/>
  <c r="AB390" i="13"/>
  <c r="AA390" i="13"/>
  <c r="Z390" i="13"/>
  <c r="AB391" i="13" l="1"/>
  <c r="AA391" i="13"/>
  <c r="Z391" i="13"/>
  <c r="Y391" i="13"/>
  <c r="X391" i="13"/>
  <c r="AC391" i="13"/>
  <c r="AD391" i="13"/>
  <c r="W392" i="13"/>
  <c r="A393" i="13"/>
  <c r="B392" i="13"/>
  <c r="AC392" i="13" l="1"/>
  <c r="Z392" i="13"/>
  <c r="Y392" i="13"/>
  <c r="AD392" i="13"/>
  <c r="AB392" i="13"/>
  <c r="AA392" i="13"/>
  <c r="X392" i="13"/>
  <c r="A394" i="13"/>
  <c r="W393" i="13"/>
  <c r="B393" i="13"/>
  <c r="B394" i="13" l="1"/>
  <c r="W394" i="13"/>
  <c r="A395" i="13"/>
  <c r="AA393" i="13"/>
  <c r="X393" i="13"/>
  <c r="AD393" i="13"/>
  <c r="AC393" i="13"/>
  <c r="AB393" i="13"/>
  <c r="Z393" i="13"/>
  <c r="Y393" i="13"/>
  <c r="A396" i="13" l="1"/>
  <c r="W395" i="13"/>
  <c r="B395" i="13"/>
  <c r="Y394" i="13"/>
  <c r="AD394" i="13"/>
  <c r="AC394" i="13"/>
  <c r="AB394" i="13"/>
  <c r="AA394" i="13"/>
  <c r="Z394" i="13"/>
  <c r="X394" i="13"/>
  <c r="AB395" i="13" l="1"/>
  <c r="AA395" i="13"/>
  <c r="Y395" i="13"/>
  <c r="X395" i="13"/>
  <c r="AD395" i="13"/>
  <c r="AC395" i="13"/>
  <c r="Z395" i="13"/>
  <c r="W396" i="13"/>
  <c r="B396" i="13"/>
  <c r="A397" i="13"/>
  <c r="A398" i="13" l="1"/>
  <c r="W397" i="13"/>
  <c r="B397" i="13"/>
  <c r="AC396" i="13"/>
  <c r="AB396" i="13"/>
  <c r="Z396" i="13"/>
  <c r="Y396" i="13"/>
  <c r="AD396" i="13"/>
  <c r="AA396" i="13"/>
  <c r="X396" i="13"/>
  <c r="AA397" i="13" l="1"/>
  <c r="Z397" i="13"/>
  <c r="X397" i="13"/>
  <c r="AD397" i="13"/>
  <c r="AC397" i="13"/>
  <c r="AB397" i="13"/>
  <c r="Y397" i="13"/>
  <c r="B398" i="13"/>
  <c r="W398" i="13"/>
  <c r="A399" i="13"/>
  <c r="A400" i="13" l="1"/>
  <c r="W399" i="13"/>
  <c r="B399" i="13"/>
  <c r="Y398" i="13"/>
  <c r="X398" i="13"/>
  <c r="AD398" i="13"/>
  <c r="AC398" i="13"/>
  <c r="Z398" i="13"/>
  <c r="AB398" i="13"/>
  <c r="AA398" i="13"/>
  <c r="AD399" i="13" l="1"/>
  <c r="AB399" i="13"/>
  <c r="AA399" i="13"/>
  <c r="AC399" i="13"/>
  <c r="Z399" i="13"/>
  <c r="Y399" i="13"/>
  <c r="X399" i="13"/>
  <c r="B400" i="13"/>
  <c r="A401" i="13"/>
  <c r="W400" i="13"/>
  <c r="AC400" i="13" l="1"/>
  <c r="AB400" i="13"/>
  <c r="Z400" i="13"/>
  <c r="Y400" i="13"/>
  <c r="AD400" i="13"/>
  <c r="AA400" i="13"/>
  <c r="X400" i="13"/>
  <c r="A402" i="13"/>
  <c r="W401" i="13"/>
  <c r="B401" i="13"/>
  <c r="B402" i="13" l="1"/>
  <c r="W402" i="13"/>
  <c r="AA401" i="13"/>
  <c r="Z401" i="13"/>
  <c r="X401" i="13"/>
  <c r="AB401" i="13"/>
  <c r="Y401" i="13"/>
  <c r="AD401" i="13"/>
  <c r="AC401" i="13"/>
  <c r="Y402" i="13" l="1"/>
  <c r="X402" i="13"/>
  <c r="AD402" i="13"/>
  <c r="AC402" i="13"/>
  <c r="AB402" i="13"/>
  <c r="AA402" i="13"/>
  <c r="Z402" i="13"/>
  <c r="Z13" i="13" l="1"/>
  <c r="Z22" i="13"/>
  <c r="Z20" i="13"/>
  <c r="Z7" i="13"/>
  <c r="Z6" i="13"/>
  <c r="Z9" i="13"/>
  <c r="Z16" i="13"/>
  <c r="Z23" i="13"/>
  <c r="Z18" i="13"/>
  <c r="Z19" i="13"/>
  <c r="Z10" i="13"/>
  <c r="Z17" i="13"/>
  <c r="Z15" i="13"/>
  <c r="Z5" i="13"/>
  <c r="Z8" i="13"/>
  <c r="Z11" i="13"/>
  <c r="Z12" i="13"/>
  <c r="Z21" i="13"/>
  <c r="Z24" i="13"/>
  <c r="Z14" i="13"/>
  <c r="AD10" i="13"/>
  <c r="AD18" i="13"/>
  <c r="AD19" i="13"/>
  <c r="AD12" i="13"/>
  <c r="AD13" i="13"/>
  <c r="AD24" i="13"/>
  <c r="AD14" i="13"/>
  <c r="AD8" i="13"/>
  <c r="AD7" i="13"/>
  <c r="AD21" i="13"/>
  <c r="AD9" i="13"/>
  <c r="AD20" i="13"/>
  <c r="AD17" i="13"/>
  <c r="AD5" i="13"/>
  <c r="AD16" i="13"/>
  <c r="AD23" i="13"/>
  <c r="AD6" i="13"/>
  <c r="AD22" i="13"/>
  <c r="AD15" i="13"/>
  <c r="AD11" i="13"/>
  <c r="AA5" i="13"/>
  <c r="AA19" i="13"/>
  <c r="AA18" i="13"/>
  <c r="AA7" i="13"/>
  <c r="AA17" i="13"/>
  <c r="AA10" i="13"/>
  <c r="AA13" i="13"/>
  <c r="AA11" i="13"/>
  <c r="AA15" i="13"/>
  <c r="AA24" i="13"/>
  <c r="AA21" i="13"/>
  <c r="AA20" i="13"/>
  <c r="AA12" i="13"/>
  <c r="AA16" i="13"/>
  <c r="AA9" i="13"/>
  <c r="AA14" i="13"/>
  <c r="AA8" i="13"/>
  <c r="AA6" i="13"/>
  <c r="AA23" i="13"/>
  <c r="AA22" i="13"/>
  <c r="X6" i="13"/>
  <c r="X10" i="13"/>
  <c r="X16" i="13"/>
  <c r="X21" i="13"/>
  <c r="X12" i="13"/>
  <c r="X15" i="13"/>
  <c r="X8" i="13"/>
  <c r="X7" i="13"/>
  <c r="X20" i="13"/>
  <c r="X17" i="13"/>
  <c r="X5" i="13"/>
  <c r="X18" i="13"/>
  <c r="X19" i="13"/>
  <c r="X22" i="13"/>
  <c r="X13" i="13"/>
  <c r="X11" i="13"/>
  <c r="X23" i="13"/>
  <c r="X14" i="13"/>
  <c r="X24" i="13"/>
  <c r="X9" i="13"/>
  <c r="AB12" i="13"/>
  <c r="AB15" i="13"/>
  <c r="AB20" i="13"/>
  <c r="AB24" i="13"/>
  <c r="AB6" i="13"/>
  <c r="AB5" i="13"/>
  <c r="AB16" i="13"/>
  <c r="AB7" i="13"/>
  <c r="AB14" i="13"/>
  <c r="AB8" i="13"/>
  <c r="AB11" i="13"/>
  <c r="AB19" i="13"/>
  <c r="AB17" i="13"/>
  <c r="AB21" i="13"/>
  <c r="AB22" i="13"/>
  <c r="AB18" i="13"/>
  <c r="AB23" i="13"/>
  <c r="AB9" i="13"/>
  <c r="AB13" i="13"/>
  <c r="AB10" i="13"/>
  <c r="AC8" i="13"/>
  <c r="AC18" i="13"/>
  <c r="AC15" i="13"/>
  <c r="AC6" i="13"/>
  <c r="AC10" i="13"/>
  <c r="AC21" i="13"/>
  <c r="AC14" i="13"/>
  <c r="AC20" i="13"/>
  <c r="AC19" i="13"/>
  <c r="AC16" i="13"/>
  <c r="AC11" i="13"/>
  <c r="AC5" i="13"/>
  <c r="AC12" i="13"/>
  <c r="AC22" i="13"/>
  <c r="AC17" i="13"/>
  <c r="AC13" i="13"/>
  <c r="AC23" i="13"/>
  <c r="AC24" i="13"/>
  <c r="AC7" i="13"/>
  <c r="AC9" i="13"/>
  <c r="Y7" i="13"/>
  <c r="Y23" i="13"/>
  <c r="Y15" i="13"/>
  <c r="Y12" i="13"/>
  <c r="Y24" i="13"/>
  <c r="Y17" i="13"/>
  <c r="Y21" i="13"/>
  <c r="Y11" i="13"/>
  <c r="Y14" i="13"/>
  <c r="Y5" i="13"/>
  <c r="Y9" i="13"/>
  <c r="Y10" i="13"/>
  <c r="Y22" i="13"/>
  <c r="Y13" i="13"/>
  <c r="Y8" i="13"/>
  <c r="Y19" i="13"/>
  <c r="Y6" i="13"/>
  <c r="Y16" i="13"/>
  <c r="Y20" i="13"/>
  <c r="Y18" i="13"/>
  <c r="AE21" i="13" l="1"/>
  <c r="AE18" i="13"/>
  <c r="AE9" i="13"/>
  <c r="AE24" i="13"/>
  <c r="AE5" i="13"/>
  <c r="AE16" i="13"/>
  <c r="AE14" i="13"/>
  <c r="AE17" i="13"/>
  <c r="AE10" i="13"/>
  <c r="AE23" i="13"/>
  <c r="AE20" i="13"/>
  <c r="AE6" i="13"/>
  <c r="AE11" i="13"/>
  <c r="AE7" i="13"/>
  <c r="AE13" i="13"/>
  <c r="AE8" i="13"/>
  <c r="AE22" i="13"/>
  <c r="AE15" i="13"/>
  <c r="AE19" i="13"/>
  <c r="AE1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 Christie</author>
  </authors>
  <commentList>
    <comment ref="A32" authorId="0" shapeId="0" xr:uid="{00000000-0006-0000-0100-000001000000}">
      <text>
        <r>
          <rPr>
            <b/>
            <sz val="8"/>
            <color indexed="81"/>
            <rFont val="Tahoma"/>
            <family val="2"/>
          </rPr>
          <t>Cells with people not on above list or left blank</t>
        </r>
      </text>
    </comment>
    <comment ref="C55" authorId="0" shapeId="0" xr:uid="{00000000-0006-0000-0100-000002000000}">
      <text>
        <r>
          <rPr>
            <b/>
            <sz val="9"/>
            <color indexed="81"/>
            <rFont val="Tahoma"/>
            <family val="2"/>
          </rPr>
          <t>Check. Just a guess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Bruce Christie</author>
  </authors>
  <commentList>
    <comment ref="A1" authorId="0" shapeId="0" xr:uid="{00000000-0006-0000-0200-000001000000}">
      <text>
        <r>
          <rPr>
            <b/>
            <sz val="8"/>
            <color indexed="81"/>
            <rFont val="Tahoma"/>
            <family val="2"/>
          </rPr>
          <t>Bruce Christie:</t>
        </r>
        <r>
          <rPr>
            <sz val="8"/>
            <color indexed="81"/>
            <rFont val="Tahoma"/>
            <family val="2"/>
          </rPr>
          <t xml:space="preserve">
To create a new worksheet for current year copy previous year and use replace to change reference to main worksheet
or manually enter first cell in each group then use control n macro to fill first column then autofill for rest</t>
        </r>
      </text>
    </comment>
    <comment ref="K35" authorId="0" shapeId="0" xr:uid="{00000000-0006-0000-0200-000002000000}">
      <text>
        <r>
          <rPr>
            <b/>
            <sz val="8"/>
            <color indexed="81"/>
            <rFont val="Tahoma"/>
            <family val="2"/>
          </rPr>
          <t>Cells with people not on above list or left blank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BC</author>
    <author>Bruce Christie</author>
    <author>Partners</author>
  </authors>
  <commentList>
    <comment ref="G23" authorId="0" shapeId="0" xr:uid="{00000000-0006-0000-0300-000001000000}">
      <text>
        <r>
          <rPr>
            <b/>
            <sz val="9"/>
            <color indexed="81"/>
            <rFont val="Tahoma"/>
            <family val="2"/>
          </rPr>
          <t>BC:</t>
        </r>
        <r>
          <rPr>
            <sz val="9"/>
            <color indexed="81"/>
            <rFont val="Tahoma"/>
            <family val="2"/>
          </rPr>
          <t xml:space="preserve">
DK KEEN TO WORK</t>
        </r>
      </text>
    </comment>
    <comment ref="B30" authorId="0" shapeId="0" xr:uid="{00000000-0006-0000-0300-000002000000}">
      <text>
        <r>
          <rPr>
            <b/>
            <sz val="9"/>
            <color indexed="81"/>
            <rFont val="Tahoma"/>
            <family val="2"/>
          </rPr>
          <t>BC:</t>
        </r>
        <r>
          <rPr>
            <sz val="9"/>
            <color indexed="81"/>
            <rFont val="Tahoma"/>
            <family val="2"/>
          </rPr>
          <t xml:space="preserve">
N/A;MFS</t>
        </r>
      </text>
    </comment>
    <comment ref="C30" authorId="0" shapeId="0" xr:uid="{00000000-0006-0000-0300-000003000000}">
      <text>
        <r>
          <rPr>
            <b/>
            <sz val="9"/>
            <color indexed="81"/>
            <rFont val="Tahoma"/>
            <family val="2"/>
          </rPr>
          <t>BC:</t>
        </r>
        <r>
          <rPr>
            <sz val="9"/>
            <color indexed="81"/>
            <rFont val="Tahoma"/>
            <family val="2"/>
          </rPr>
          <t xml:space="preserve">
N/A;MFS</t>
        </r>
      </text>
    </comment>
    <comment ref="G35" authorId="1" shapeId="0" xr:uid="{00000000-0006-0000-0300-000004000000}">
      <text>
        <r>
          <rPr>
            <b/>
            <sz val="9"/>
            <color indexed="81"/>
            <rFont val="Tahoma"/>
            <family val="2"/>
          </rPr>
          <t>N/A; WS LDP WRA(F-Tu)</t>
        </r>
      </text>
    </comment>
    <comment ref="F41" authorId="0" shapeId="0" xr:uid="{00000000-0006-0000-0300-000005000000}">
      <text>
        <r>
          <rPr>
            <b/>
            <sz val="9"/>
            <color indexed="81"/>
            <rFont val="Tahoma"/>
            <family val="2"/>
          </rPr>
          <t>BC:</t>
        </r>
        <r>
          <rPr>
            <sz val="9"/>
            <color indexed="81"/>
            <rFont val="Tahoma"/>
            <family val="2"/>
          </rPr>
          <t xml:space="preserve">
N/A;LDP</t>
        </r>
      </text>
    </comment>
    <comment ref="B42" authorId="0" shapeId="0" xr:uid="{00000000-0006-0000-0300-000006000000}">
      <text>
        <r>
          <rPr>
            <b/>
            <sz val="9"/>
            <color indexed="81"/>
            <rFont val="Tahoma"/>
            <family val="2"/>
          </rPr>
          <t>BC:</t>
        </r>
        <r>
          <rPr>
            <sz val="9"/>
            <color indexed="81"/>
            <rFont val="Tahoma"/>
            <family val="2"/>
          </rPr>
          <t xml:space="preserve">
N/A;LDP</t>
        </r>
      </text>
    </comment>
    <comment ref="C42" authorId="0" shapeId="0" xr:uid="{00000000-0006-0000-0300-000007000000}">
      <text>
        <r>
          <rPr>
            <b/>
            <sz val="9"/>
            <color indexed="81"/>
            <rFont val="Tahoma"/>
            <family val="2"/>
          </rPr>
          <t>BC:</t>
        </r>
        <r>
          <rPr>
            <sz val="9"/>
            <color indexed="81"/>
            <rFont val="Tahoma"/>
            <family val="2"/>
          </rPr>
          <t xml:space="preserve">
N/A;LDP</t>
        </r>
      </text>
    </comment>
    <comment ref="G47" authorId="0" shapeId="0" xr:uid="{00000000-0006-0000-0300-000008000000}">
      <text>
        <r>
          <rPr>
            <b/>
            <sz val="9"/>
            <color indexed="81"/>
            <rFont val="Tahoma"/>
            <family val="2"/>
          </rPr>
          <t>BC:</t>
        </r>
        <r>
          <rPr>
            <sz val="9"/>
            <color indexed="81"/>
            <rFont val="Tahoma"/>
            <family val="2"/>
          </rPr>
          <t xml:space="preserve">
N/A;MAK</t>
        </r>
      </text>
    </comment>
    <comment ref="F53" authorId="0" shapeId="0" xr:uid="{00000000-0006-0000-0300-000009000000}">
      <text>
        <r>
          <rPr>
            <b/>
            <sz val="9"/>
            <color indexed="81"/>
            <rFont val="Tahoma"/>
            <family val="2"/>
          </rPr>
          <t>BC:</t>
        </r>
        <r>
          <rPr>
            <sz val="9"/>
            <color indexed="81"/>
            <rFont val="Tahoma"/>
            <family val="2"/>
          </rPr>
          <t xml:space="preserve">
N/A;LDP</t>
        </r>
      </text>
    </comment>
    <comment ref="G53" authorId="0" shapeId="0" xr:uid="{00000000-0006-0000-0300-00000A000000}">
      <text>
        <r>
          <rPr>
            <b/>
            <sz val="9"/>
            <color indexed="81"/>
            <rFont val="Tahoma"/>
            <family val="2"/>
          </rPr>
          <t>BC:</t>
        </r>
        <r>
          <rPr>
            <sz val="9"/>
            <color indexed="81"/>
            <rFont val="Tahoma"/>
            <family val="2"/>
          </rPr>
          <t xml:space="preserve">
n/a;ws RCG</t>
        </r>
      </text>
    </comment>
    <comment ref="B54" authorId="0" shapeId="0" xr:uid="{00000000-0006-0000-0300-00000B000000}">
      <text>
        <r>
          <rPr>
            <b/>
            <sz val="9"/>
            <color indexed="81"/>
            <rFont val="Tahoma"/>
            <family val="2"/>
          </rPr>
          <t>BC:</t>
        </r>
        <r>
          <rPr>
            <sz val="9"/>
            <color indexed="81"/>
            <rFont val="Tahoma"/>
            <family val="2"/>
          </rPr>
          <t xml:space="preserve">
N/A;MFS</t>
        </r>
      </text>
    </comment>
    <comment ref="C54" authorId="0" shapeId="0" xr:uid="{00000000-0006-0000-0300-00000C000000}">
      <text>
        <r>
          <rPr>
            <b/>
            <sz val="9"/>
            <color indexed="81"/>
            <rFont val="Tahoma"/>
            <family val="2"/>
          </rPr>
          <t>BC:</t>
        </r>
        <r>
          <rPr>
            <sz val="9"/>
            <color indexed="81"/>
            <rFont val="Tahoma"/>
            <family val="2"/>
          </rPr>
          <t xml:space="preserve">
N/A;MFS</t>
        </r>
      </text>
    </comment>
    <comment ref="G59" authorId="0" shapeId="0" xr:uid="{00000000-0006-0000-0300-00000D000000}">
      <text>
        <r>
          <rPr>
            <b/>
            <sz val="9"/>
            <color indexed="81"/>
            <rFont val="Tahoma"/>
            <family val="2"/>
          </rPr>
          <t>BC:</t>
        </r>
        <r>
          <rPr>
            <sz val="9"/>
            <color indexed="81"/>
            <rFont val="Tahoma"/>
            <family val="2"/>
          </rPr>
          <t xml:space="preserve">
n/a;ws</t>
        </r>
      </text>
    </comment>
    <comment ref="F65" authorId="0" shapeId="0" xr:uid="{00000000-0006-0000-0300-00000E000000}">
      <text>
        <r>
          <rPr>
            <b/>
            <sz val="9"/>
            <color indexed="81"/>
            <rFont val="Tahoma"/>
            <family val="2"/>
          </rPr>
          <t>BC:</t>
        </r>
        <r>
          <rPr>
            <sz val="9"/>
            <color indexed="81"/>
            <rFont val="Tahoma"/>
            <family val="2"/>
          </rPr>
          <t xml:space="preserve">
N/A;LDP</t>
        </r>
      </text>
    </comment>
    <comment ref="G65" authorId="0" shapeId="0" xr:uid="{00000000-0006-0000-0300-00000F000000}">
      <text>
        <r>
          <rPr>
            <b/>
            <sz val="9"/>
            <color indexed="81"/>
            <rFont val="Tahoma"/>
            <family val="2"/>
          </rPr>
          <t>BC:</t>
        </r>
        <r>
          <rPr>
            <sz val="9"/>
            <color indexed="81"/>
            <rFont val="Tahoma"/>
            <family val="2"/>
          </rPr>
          <t xml:space="preserve">
n/a;ws MAK</t>
        </r>
      </text>
    </comment>
    <comment ref="B66" authorId="2" shapeId="0" xr:uid="{00000000-0006-0000-0300-000010000000}">
      <text>
        <r>
          <rPr>
            <b/>
            <sz val="9"/>
            <color indexed="81"/>
            <rFont val="Tahoma"/>
            <family val="2"/>
          </rPr>
          <t>N/A;LDP</t>
        </r>
      </text>
    </comment>
    <comment ref="C66" authorId="2" shapeId="0" xr:uid="{00000000-0006-0000-0300-000011000000}">
      <text>
        <r>
          <rPr>
            <b/>
            <sz val="9"/>
            <color indexed="81"/>
            <rFont val="Tahoma"/>
            <family val="2"/>
          </rPr>
          <t>N/A;LDP</t>
        </r>
        <r>
          <rPr>
            <sz val="9"/>
            <color indexed="81"/>
            <rFont val="Tahoma"/>
            <family val="2"/>
          </rPr>
          <t xml:space="preserve">
</t>
        </r>
      </text>
    </comment>
    <comment ref="F71" authorId="0" shapeId="0" xr:uid="{00000000-0006-0000-0300-000012000000}">
      <text>
        <r>
          <rPr>
            <b/>
            <sz val="9"/>
            <color indexed="81"/>
            <rFont val="Tahoma"/>
            <family val="2"/>
          </rPr>
          <t>BC:</t>
        </r>
        <r>
          <rPr>
            <sz val="9"/>
            <color indexed="81"/>
            <rFont val="Tahoma"/>
            <family val="2"/>
          </rPr>
          <t xml:space="preserve">
N/A;LDP</t>
        </r>
      </text>
    </comment>
    <comment ref="G71" authorId="0" shapeId="0" xr:uid="{00000000-0006-0000-0300-000013000000}">
      <text>
        <r>
          <rPr>
            <b/>
            <sz val="9"/>
            <color indexed="81"/>
            <rFont val="Tahoma"/>
            <family val="2"/>
          </rPr>
          <t>BC:</t>
        </r>
        <r>
          <rPr>
            <sz val="9"/>
            <color indexed="81"/>
            <rFont val="Tahoma"/>
            <family val="2"/>
          </rPr>
          <t xml:space="preserve">
n/a;ws</t>
        </r>
      </text>
    </comment>
    <comment ref="G77" authorId="0" shapeId="0" xr:uid="{00000000-0006-0000-0300-000014000000}">
      <text>
        <r>
          <rPr>
            <b/>
            <sz val="9"/>
            <color indexed="81"/>
            <rFont val="Tahoma"/>
            <family val="2"/>
          </rPr>
          <t>BC:
n/a;ws, WA(Fr-Tue)</t>
        </r>
      </text>
    </comment>
    <comment ref="G83" authorId="0" shapeId="0" xr:uid="{00000000-0006-0000-0300-000015000000}">
      <text>
        <r>
          <rPr>
            <b/>
            <sz val="9"/>
            <color indexed="81"/>
            <rFont val="Tahoma"/>
            <family val="2"/>
          </rPr>
          <t>BC:
n/a;ws LDP</t>
        </r>
      </text>
    </comment>
    <comment ref="B89" authorId="0" shapeId="0" xr:uid="{00000000-0006-0000-0300-000016000000}">
      <text>
        <r>
          <rPr>
            <b/>
            <sz val="9"/>
            <color indexed="81"/>
            <rFont val="Tahoma"/>
            <family val="2"/>
          </rPr>
          <t>BC:</t>
        </r>
        <r>
          <rPr>
            <sz val="9"/>
            <color indexed="81"/>
            <rFont val="Tahoma"/>
            <family val="2"/>
          </rPr>
          <t xml:space="preserve">
N/A;MAK</t>
        </r>
      </text>
    </comment>
    <comment ref="G89" authorId="1" shapeId="0" xr:uid="{00000000-0006-0000-0300-000017000000}">
      <text>
        <r>
          <rPr>
            <b/>
            <sz val="9"/>
            <color indexed="81"/>
            <rFont val="Tahoma"/>
            <family val="2"/>
          </rPr>
          <t xml:space="preserve">N/A; WS
</t>
        </r>
      </text>
    </comment>
    <comment ref="B93" authorId="0" shapeId="0" xr:uid="{00000000-0006-0000-0300-000018000000}">
      <text>
        <r>
          <rPr>
            <b/>
            <sz val="9"/>
            <color indexed="81"/>
            <rFont val="Tahoma"/>
            <family val="2"/>
          </rPr>
          <t>BC:</t>
        </r>
        <r>
          <rPr>
            <sz val="9"/>
            <color indexed="81"/>
            <rFont val="Tahoma"/>
            <family val="2"/>
          </rPr>
          <t xml:space="preserve">
WRA/RCG ECMO COURSE 17-20 aPRIL</t>
        </r>
      </text>
    </comment>
    <comment ref="G95" authorId="0" shapeId="0" xr:uid="{00000000-0006-0000-0300-000019000000}">
      <text>
        <r>
          <rPr>
            <b/>
            <sz val="9"/>
            <color indexed="81"/>
            <rFont val="Tahoma"/>
            <family val="2"/>
          </rPr>
          <t>BC:</t>
        </r>
        <r>
          <rPr>
            <sz val="9"/>
            <color indexed="81"/>
            <rFont val="Tahoma"/>
            <family val="2"/>
          </rPr>
          <t xml:space="preserve">
DK KEEN TO WORK</t>
        </r>
      </text>
    </comment>
    <comment ref="F101" authorId="0" shapeId="0" xr:uid="{00000000-0006-0000-0300-00001A000000}">
      <text>
        <r>
          <rPr>
            <b/>
            <sz val="9"/>
            <color indexed="81"/>
            <rFont val="Tahoma"/>
            <family val="2"/>
          </rPr>
          <t>BC:</t>
        </r>
        <r>
          <rPr>
            <sz val="9"/>
            <color indexed="81"/>
            <rFont val="Tahoma"/>
            <family val="2"/>
          </rPr>
          <t xml:space="preserve">
N/A;LDP</t>
        </r>
      </text>
    </comment>
    <comment ref="G101" authorId="0" shapeId="0" xr:uid="{00000000-0006-0000-0300-00001B000000}">
      <text>
        <r>
          <rPr>
            <b/>
            <sz val="9"/>
            <color indexed="81"/>
            <rFont val="Tahoma"/>
            <family val="2"/>
          </rPr>
          <t>BC:</t>
        </r>
        <r>
          <rPr>
            <sz val="9"/>
            <color indexed="81"/>
            <rFont val="Tahoma"/>
            <family val="2"/>
          </rPr>
          <t xml:space="preserve">
n/a;ws</t>
        </r>
      </text>
    </comment>
    <comment ref="G107" authorId="0" shapeId="0" xr:uid="{00000000-0006-0000-0300-00001C000000}">
      <text>
        <r>
          <rPr>
            <b/>
            <sz val="9"/>
            <color indexed="81"/>
            <rFont val="Tahoma"/>
            <family val="2"/>
          </rPr>
          <t>BC:</t>
        </r>
        <r>
          <rPr>
            <sz val="9"/>
            <color indexed="81"/>
            <rFont val="Tahoma"/>
            <family val="2"/>
          </rPr>
          <t xml:space="preserve">
N/A;RCG LDP</t>
        </r>
      </text>
    </comment>
    <comment ref="G113" authorId="0" shapeId="0" xr:uid="{00000000-0006-0000-0300-00001D000000}">
      <text>
        <r>
          <rPr>
            <b/>
            <sz val="9"/>
            <color indexed="81"/>
            <rFont val="Tahoma"/>
            <family val="2"/>
          </rPr>
          <t>BC:</t>
        </r>
        <r>
          <rPr>
            <sz val="9"/>
            <color indexed="81"/>
            <rFont val="Tahoma"/>
            <family val="2"/>
          </rPr>
          <t xml:space="preserve">
n/a;ws</t>
        </r>
      </text>
    </comment>
    <comment ref="E119" authorId="0" shapeId="0" xr:uid="{00000000-0006-0000-0300-00001E000000}">
      <text>
        <r>
          <rPr>
            <b/>
            <sz val="9"/>
            <color indexed="81"/>
            <rFont val="Tahoma"/>
            <family val="2"/>
          </rPr>
          <t>BC:</t>
        </r>
        <r>
          <rPr>
            <sz val="9"/>
            <color indexed="81"/>
            <rFont val="Tahoma"/>
            <family val="2"/>
          </rPr>
          <t xml:space="preserve">
N/A;MAK</t>
        </r>
      </text>
    </comment>
    <comment ref="F119" authorId="0" shapeId="0" xr:uid="{00000000-0006-0000-0300-00001F000000}">
      <text>
        <r>
          <rPr>
            <b/>
            <sz val="9"/>
            <color indexed="81"/>
            <rFont val="Tahoma"/>
            <family val="2"/>
          </rPr>
          <t>BC:</t>
        </r>
        <r>
          <rPr>
            <sz val="9"/>
            <color indexed="81"/>
            <rFont val="Tahoma"/>
            <family val="2"/>
          </rPr>
          <t xml:space="preserve">
N/A;LDP</t>
        </r>
      </text>
    </comment>
    <comment ref="G137" authorId="0" shapeId="0" xr:uid="{00000000-0006-0000-0300-000020000000}">
      <text>
        <r>
          <rPr>
            <b/>
            <sz val="9"/>
            <color indexed="81"/>
            <rFont val="Tahoma"/>
            <family val="2"/>
          </rPr>
          <t>BC:</t>
        </r>
        <r>
          <rPr>
            <sz val="9"/>
            <color indexed="81"/>
            <rFont val="Tahoma"/>
            <family val="2"/>
          </rPr>
          <t xml:space="preserve">
DK KEEN TO WORK</t>
        </r>
      </text>
    </comment>
    <comment ref="G143" authorId="0" shapeId="0" xr:uid="{00000000-0006-0000-0300-000021000000}">
      <text>
        <r>
          <rPr>
            <b/>
            <sz val="9"/>
            <color indexed="81"/>
            <rFont val="Tahoma"/>
            <family val="2"/>
          </rPr>
          <t>BC:</t>
        </r>
        <r>
          <rPr>
            <sz val="9"/>
            <color indexed="81"/>
            <rFont val="Tahoma"/>
            <family val="2"/>
          </rPr>
          <t xml:space="preserve">
n/a;ws RCG</t>
        </r>
      </text>
    </comment>
    <comment ref="F149" authorId="0" shapeId="0" xr:uid="{00000000-0006-0000-0300-000022000000}">
      <text>
        <r>
          <rPr>
            <b/>
            <sz val="9"/>
            <color indexed="81"/>
            <rFont val="Tahoma"/>
            <family val="2"/>
          </rPr>
          <t>BC:</t>
        </r>
        <r>
          <rPr>
            <sz val="9"/>
            <color indexed="81"/>
            <rFont val="Tahoma"/>
            <family val="2"/>
          </rPr>
          <t xml:space="preserve">
N/A;LDP</t>
        </r>
      </text>
    </comment>
    <comment ref="G149" authorId="0" shapeId="0" xr:uid="{00000000-0006-0000-0300-000023000000}">
      <text>
        <r>
          <rPr>
            <b/>
            <sz val="9"/>
            <color indexed="81"/>
            <rFont val="Tahoma"/>
            <family val="2"/>
          </rPr>
          <t>BC:</t>
        </r>
        <r>
          <rPr>
            <sz val="9"/>
            <color indexed="81"/>
            <rFont val="Tahoma"/>
            <family val="2"/>
          </rPr>
          <t xml:space="preserve">
n/a;ws</t>
        </r>
      </text>
    </comment>
    <comment ref="G167" authorId="0" shapeId="0" xr:uid="{00000000-0006-0000-0300-000024000000}">
      <text>
        <r>
          <rPr>
            <b/>
            <sz val="9"/>
            <color indexed="81"/>
            <rFont val="Tahoma"/>
            <family val="2"/>
          </rPr>
          <t>BC:</t>
        </r>
        <r>
          <rPr>
            <sz val="9"/>
            <color indexed="81"/>
            <rFont val="Tahoma"/>
            <family val="2"/>
          </rPr>
          <t xml:space="preserve">
ws keen to work</t>
        </r>
      </text>
    </comment>
    <comment ref="G173" authorId="0" shapeId="0" xr:uid="{00000000-0006-0000-0300-000025000000}">
      <text>
        <r>
          <rPr>
            <b/>
            <sz val="9"/>
            <color indexed="81"/>
            <rFont val="Tahoma"/>
            <family val="2"/>
          </rPr>
          <t>BC:</t>
        </r>
        <r>
          <rPr>
            <sz val="9"/>
            <color indexed="81"/>
            <rFont val="Tahoma"/>
            <family val="2"/>
          </rPr>
          <t xml:space="preserve">
n/a;ws RCG
</t>
        </r>
      </text>
    </comment>
    <comment ref="F185" authorId="0" shapeId="0" xr:uid="{00000000-0006-0000-0300-000026000000}">
      <text>
        <r>
          <rPr>
            <b/>
            <sz val="9"/>
            <color indexed="81"/>
            <rFont val="Tahoma"/>
            <family val="2"/>
          </rPr>
          <t>BC:</t>
        </r>
        <r>
          <rPr>
            <sz val="9"/>
            <color indexed="81"/>
            <rFont val="Tahoma"/>
            <family val="2"/>
          </rPr>
          <t xml:space="preserve">
N/A;WA (Fr-Tue)</t>
        </r>
      </text>
    </comment>
    <comment ref="G185" authorId="0" shapeId="0" xr:uid="{00000000-0006-0000-0300-000027000000}">
      <text>
        <r>
          <rPr>
            <b/>
            <sz val="9"/>
            <color indexed="81"/>
            <rFont val="Tahoma"/>
            <family val="2"/>
          </rPr>
          <t>BC:</t>
        </r>
        <r>
          <rPr>
            <sz val="9"/>
            <color indexed="81"/>
            <rFont val="Tahoma"/>
            <family val="2"/>
          </rPr>
          <t xml:space="preserve">
DK KEEN TO WORK</t>
        </r>
      </text>
    </comment>
    <comment ref="G191" authorId="0" shapeId="0" xr:uid="{00000000-0006-0000-0300-000028000000}">
      <text>
        <r>
          <rPr>
            <b/>
            <sz val="9"/>
            <color indexed="81"/>
            <rFont val="Tahoma"/>
            <family val="2"/>
          </rPr>
          <t>BC:</t>
        </r>
        <r>
          <rPr>
            <sz val="9"/>
            <color indexed="81"/>
            <rFont val="Tahoma"/>
            <family val="2"/>
          </rPr>
          <t xml:space="preserve">
n/a;ws</t>
        </r>
      </text>
    </comment>
    <comment ref="G203" authorId="0" shapeId="0" xr:uid="{00000000-0006-0000-0300-000029000000}">
      <text>
        <r>
          <rPr>
            <b/>
            <sz val="9"/>
            <color indexed="81"/>
            <rFont val="Tahoma"/>
            <family val="2"/>
          </rPr>
          <t>BC:</t>
        </r>
        <r>
          <rPr>
            <sz val="9"/>
            <color indexed="81"/>
            <rFont val="Tahoma"/>
            <family val="2"/>
          </rPr>
          <t xml:space="preserve">
N/A;RCG</t>
        </r>
      </text>
    </comment>
    <comment ref="G209" authorId="0" shapeId="0" xr:uid="{00000000-0006-0000-0300-00002A000000}">
      <text>
        <r>
          <rPr>
            <b/>
            <sz val="9"/>
            <color indexed="81"/>
            <rFont val="Tahoma"/>
            <family val="2"/>
          </rPr>
          <t>BC:</t>
        </r>
        <r>
          <rPr>
            <sz val="9"/>
            <color indexed="81"/>
            <rFont val="Tahoma"/>
            <family val="2"/>
          </rPr>
          <t xml:space="preserve">
n/a;ws</t>
        </r>
      </text>
    </comment>
    <comment ref="G215" authorId="0" shapeId="0" xr:uid="{00000000-0006-0000-0300-00002B000000}">
      <text>
        <r>
          <rPr>
            <b/>
            <sz val="9"/>
            <color indexed="81"/>
            <rFont val="Tahoma"/>
            <family val="2"/>
          </rPr>
          <t>BC:</t>
        </r>
        <r>
          <rPr>
            <sz val="9"/>
            <color indexed="81"/>
            <rFont val="Tahoma"/>
            <family val="2"/>
          </rPr>
          <t xml:space="preserve">
n/a;ws</t>
        </r>
      </text>
    </comment>
    <comment ref="F227" authorId="0" shapeId="0" xr:uid="{00000000-0006-0000-0300-00002C000000}">
      <text>
        <r>
          <rPr>
            <b/>
            <sz val="9"/>
            <color indexed="81"/>
            <rFont val="Tahoma"/>
            <family val="2"/>
          </rPr>
          <t>BC:</t>
        </r>
        <r>
          <rPr>
            <sz val="9"/>
            <color indexed="81"/>
            <rFont val="Tahoma"/>
            <family val="2"/>
          </rPr>
          <t xml:space="preserve">
N/A;WA(Fr-Tu)</t>
        </r>
      </text>
    </comment>
    <comment ref="G227" authorId="0" shapeId="0" xr:uid="{00000000-0006-0000-0300-00002D000000}">
      <text>
        <r>
          <rPr>
            <b/>
            <sz val="9"/>
            <color indexed="81"/>
            <rFont val="Tahoma"/>
            <family val="2"/>
          </rPr>
          <t>BC:</t>
        </r>
        <r>
          <rPr>
            <sz val="9"/>
            <color indexed="81"/>
            <rFont val="Tahoma"/>
            <family val="2"/>
          </rPr>
          <t xml:space="preserve">
ws keen to work</t>
        </r>
      </text>
    </comment>
    <comment ref="G233" authorId="0" shapeId="0" xr:uid="{00000000-0006-0000-0300-00002E000000}">
      <text>
        <r>
          <rPr>
            <b/>
            <sz val="9"/>
            <color indexed="81"/>
            <rFont val="Tahoma"/>
            <family val="2"/>
          </rPr>
          <t>BC:</t>
        </r>
        <r>
          <rPr>
            <sz val="9"/>
            <color indexed="81"/>
            <rFont val="Tahoma"/>
            <family val="2"/>
          </rPr>
          <t xml:space="preserve">
N/A;MAK</t>
        </r>
      </text>
    </comment>
    <comment ref="G239" authorId="0" shapeId="0" xr:uid="{00000000-0006-0000-0300-00002F000000}">
      <text>
        <r>
          <rPr>
            <b/>
            <sz val="9"/>
            <color indexed="81"/>
            <rFont val="Tahoma"/>
            <family val="2"/>
          </rPr>
          <t>BC:</t>
        </r>
        <r>
          <rPr>
            <sz val="9"/>
            <color indexed="81"/>
            <rFont val="Tahoma"/>
            <family val="2"/>
          </rPr>
          <t xml:space="preserve">
n/a;ws</t>
        </r>
      </text>
    </comment>
    <comment ref="G245" authorId="0" shapeId="0" xr:uid="{00000000-0006-0000-0300-000030000000}">
      <text>
        <r>
          <rPr>
            <b/>
            <sz val="9"/>
            <color indexed="81"/>
            <rFont val="Tahoma"/>
            <family val="2"/>
          </rPr>
          <t>BC:</t>
        </r>
        <r>
          <rPr>
            <sz val="9"/>
            <color indexed="81"/>
            <rFont val="Tahoma"/>
            <family val="2"/>
          </rPr>
          <t xml:space="preserve">
n/a;ws</t>
        </r>
      </text>
    </comment>
    <comment ref="G251" authorId="0" shapeId="0" xr:uid="{00000000-0006-0000-0300-000031000000}">
      <text>
        <r>
          <rPr>
            <b/>
            <sz val="9"/>
            <color indexed="81"/>
            <rFont val="Tahoma"/>
            <family val="2"/>
          </rPr>
          <t>BC:</t>
        </r>
        <r>
          <rPr>
            <sz val="9"/>
            <color indexed="81"/>
            <rFont val="Tahoma"/>
            <family val="2"/>
          </rPr>
          <t xml:space="preserve">
n/a;ws</t>
        </r>
      </text>
    </comment>
    <comment ref="G257" authorId="0" shapeId="0" xr:uid="{00000000-0006-0000-0300-000032000000}">
      <text>
        <r>
          <rPr>
            <b/>
            <sz val="9"/>
            <color indexed="81"/>
            <rFont val="Tahoma"/>
            <family val="2"/>
          </rPr>
          <t>BC:</t>
        </r>
        <r>
          <rPr>
            <sz val="9"/>
            <color indexed="81"/>
            <rFont val="Tahoma"/>
            <family val="2"/>
          </rPr>
          <t xml:space="preserve">
n/a;ws</t>
        </r>
      </text>
    </comment>
    <comment ref="G263" authorId="0" shapeId="0" xr:uid="{00000000-0006-0000-0300-000033000000}">
      <text>
        <r>
          <rPr>
            <b/>
            <sz val="9"/>
            <color indexed="81"/>
            <rFont val="Tahoma"/>
            <family val="2"/>
          </rPr>
          <t>BC:</t>
        </r>
        <r>
          <rPr>
            <sz val="9"/>
            <color indexed="81"/>
            <rFont val="Tahoma"/>
            <family val="2"/>
          </rPr>
          <t xml:space="preserve">
n/a;ws</t>
        </r>
      </text>
    </comment>
    <comment ref="G269" authorId="0" shapeId="0" xr:uid="{00000000-0006-0000-0300-000034000000}">
      <text>
        <r>
          <rPr>
            <b/>
            <sz val="9"/>
            <color indexed="81"/>
            <rFont val="Tahoma"/>
            <family val="2"/>
          </rPr>
          <t>BC:</t>
        </r>
        <r>
          <rPr>
            <sz val="9"/>
            <color indexed="81"/>
            <rFont val="Tahoma"/>
            <family val="2"/>
          </rPr>
          <t xml:space="preserve">
n/a;ws</t>
        </r>
      </text>
    </comment>
    <comment ref="G275" authorId="0" shapeId="0" xr:uid="{00000000-0006-0000-0300-000035000000}">
      <text>
        <r>
          <rPr>
            <b/>
            <sz val="9"/>
            <color indexed="81"/>
            <rFont val="Tahoma"/>
            <family val="2"/>
          </rPr>
          <t>BC:</t>
        </r>
        <r>
          <rPr>
            <sz val="9"/>
            <color indexed="81"/>
            <rFont val="Tahoma"/>
            <family val="2"/>
          </rPr>
          <t xml:space="preserve">
WS keen to work</t>
        </r>
      </text>
    </comment>
    <comment ref="G287" authorId="0" shapeId="0" xr:uid="{00000000-0006-0000-0300-000036000000}">
      <text>
        <r>
          <rPr>
            <b/>
            <sz val="9"/>
            <color indexed="81"/>
            <rFont val="Tahoma"/>
            <family val="2"/>
          </rPr>
          <t>BC:</t>
        </r>
        <r>
          <rPr>
            <sz val="9"/>
            <color indexed="81"/>
            <rFont val="Tahoma"/>
            <family val="2"/>
          </rPr>
          <t xml:space="preserve">
n/a;ws RCG</t>
        </r>
      </text>
    </comment>
    <comment ref="G299" authorId="0" shapeId="0" xr:uid="{00000000-0006-0000-0300-000037000000}">
      <text>
        <r>
          <rPr>
            <b/>
            <sz val="9"/>
            <color indexed="81"/>
            <rFont val="Tahoma"/>
            <family val="2"/>
          </rPr>
          <t>BC:</t>
        </r>
        <r>
          <rPr>
            <sz val="9"/>
            <color indexed="81"/>
            <rFont val="Tahoma"/>
            <family val="2"/>
          </rPr>
          <t xml:space="preserve">
n/a;ws, WRA(F-Tu)</t>
        </r>
      </text>
    </comment>
    <comment ref="B305" authorId="0" shapeId="0" xr:uid="{00000000-0006-0000-0300-000038000000}">
      <text>
        <r>
          <rPr>
            <b/>
            <sz val="9"/>
            <color indexed="81"/>
            <rFont val="Tahoma"/>
            <family val="2"/>
          </rPr>
          <t>BC:</t>
        </r>
        <r>
          <rPr>
            <sz val="9"/>
            <color indexed="81"/>
            <rFont val="Tahoma"/>
            <family val="2"/>
          </rPr>
          <t xml:space="preserve">
N/A;WA
</t>
        </r>
      </text>
    </comment>
    <comment ref="G305" authorId="0" shapeId="0" xr:uid="{00000000-0006-0000-0300-000039000000}">
      <text>
        <r>
          <rPr>
            <b/>
            <sz val="9"/>
            <color indexed="81"/>
            <rFont val="Tahoma"/>
            <family val="2"/>
          </rPr>
          <t>BC:</t>
        </r>
        <r>
          <rPr>
            <sz val="9"/>
            <color indexed="81"/>
            <rFont val="Tahoma"/>
            <family val="2"/>
          </rPr>
          <t xml:space="preserve">
n/a;ws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Bruce Christie</author>
  </authors>
  <commentList>
    <comment ref="E21" authorId="0" shapeId="0" xr:uid="{00000000-0006-0000-0500-000001000000}">
      <text>
        <r>
          <rPr>
            <b/>
            <sz val="9"/>
            <color indexed="81"/>
            <rFont val="Tahoma"/>
            <family val="2"/>
          </rPr>
          <t>Green higher than average
Red lower than average
For whole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 authorId="0" shapeId="0" xr:uid="{00000000-0006-0000-0800-000001000000}">
      <text>
        <r>
          <rPr>
            <b/>
            <sz val="8"/>
            <color indexed="81"/>
            <rFont val="Tahoma"/>
            <family val="2"/>
          </rPr>
          <t>Bruce :</t>
        </r>
        <r>
          <rPr>
            <sz val="8"/>
            <color indexed="81"/>
            <rFont val="Tahoma"/>
            <family val="2"/>
          </rPr>
          <t xml:space="preserve">
To generate a new roster;
First hit FILL SEQUENCING LISTS button. This will jumble the names of partners to create a sequnced list to enter for Saturdays. This will be the order for all Saturdays in the year.
It will also enter a list for sequential entering of Monday to Friday spots. If the number of partners is not a multiple of 5 this order will be used to enter oncall spots for 3 cycles. The list will then re-randomize.
If the number of participants is a multiple of 5 it is probably better if the list resequences every cycle although this will need greater proximity checking errors.
Then hit COMPLETE LISTS button to fill the oncall spots (C30 down) for Saturdays and weekdays.
PROXIMITY CHECK button will then highlight any shifts where someone is doing a shift within 7 days of another shift. These can then be manually corrected.
HIGHLIGHT NAMES can be used to check overall spread of oncalls for any particular anaesthetist.</t>
        </r>
      </text>
    </comment>
  </commentList>
</comments>
</file>

<file path=xl/sharedStrings.xml><?xml version="1.0" encoding="utf-8"?>
<sst xmlns="http://schemas.openxmlformats.org/spreadsheetml/2006/main" count="2641" uniqueCount="345">
  <si>
    <t>ICU</t>
  </si>
  <si>
    <t>MVT</t>
  </si>
  <si>
    <t>GBH</t>
  </si>
  <si>
    <t>ADS</t>
  </si>
  <si>
    <t>AGB</t>
  </si>
  <si>
    <t>DRP</t>
  </si>
  <si>
    <t>GAH</t>
  </si>
  <si>
    <t>DBC</t>
  </si>
  <si>
    <t>PNT</t>
  </si>
  <si>
    <t>MBW</t>
  </si>
  <si>
    <t>BHS</t>
  </si>
  <si>
    <t>RDA</t>
  </si>
  <si>
    <t>Leave</t>
  </si>
  <si>
    <t>RCG</t>
  </si>
  <si>
    <t>RJR</t>
  </si>
  <si>
    <t>MFS</t>
  </si>
  <si>
    <t>GLTC</t>
  </si>
  <si>
    <t>NMS</t>
  </si>
  <si>
    <t>Roster for Anaesthesia and Intensive Care</t>
  </si>
  <si>
    <t>THIS VERSION IS THE CURRENT ACTIVE ROSTER</t>
  </si>
  <si>
    <t>The file is held on the AGB server and is regularly updated</t>
  </si>
  <si>
    <t>It is only updated weekly and may not contain changes made within the last few days.</t>
  </si>
  <si>
    <t>This worksheet remains hidden and transposes roster into type of call groups</t>
  </si>
  <si>
    <t>mon</t>
  </si>
  <si>
    <t>tue</t>
  </si>
  <si>
    <t>wed</t>
  </si>
  <si>
    <t>thu</t>
  </si>
  <si>
    <t>fri</t>
  </si>
  <si>
    <t>sat</t>
  </si>
  <si>
    <t>sun</t>
  </si>
  <si>
    <t>week</t>
  </si>
  <si>
    <t>OTHER</t>
  </si>
  <si>
    <t>Mon-Thu</t>
  </si>
  <si>
    <t>Fri</t>
  </si>
  <si>
    <t>Sat+Sun</t>
  </si>
  <si>
    <t>ALL NIGHTS</t>
  </si>
  <si>
    <t>Number of nights done by each anaesthetist</t>
  </si>
  <si>
    <t>PUBLIC HOLIDAYS</t>
  </si>
  <si>
    <t>Australia Day</t>
  </si>
  <si>
    <t>Labour Day</t>
  </si>
  <si>
    <t>Good Friday</t>
  </si>
  <si>
    <t>Easter Monday</t>
  </si>
  <si>
    <t>ANZAC Day</t>
  </si>
  <si>
    <t>Queen's Birthday</t>
  </si>
  <si>
    <t>Easter Saturday</t>
  </si>
  <si>
    <t>Easter Sunday</t>
  </si>
  <si>
    <t>Boxing Day</t>
  </si>
  <si>
    <t>Shifts worked on public holidays</t>
  </si>
  <si>
    <t>This includes official public holidays and the holiday day where it falls on a weekend</t>
  </si>
  <si>
    <t>ANAESTHETISTS</t>
  </si>
  <si>
    <t>Hughes</t>
  </si>
  <si>
    <t>Phillips</t>
  </si>
  <si>
    <t>Shaw</t>
  </si>
  <si>
    <t>Whitehead</t>
  </si>
  <si>
    <t>Christie</t>
  </si>
  <si>
    <t>Henderson</t>
  </si>
  <si>
    <t>Paxton</t>
  </si>
  <si>
    <t>Ray</t>
  </si>
  <si>
    <t>Gazzard</t>
  </si>
  <si>
    <t>AREA FOR STORAGE OF ACTIVE TOOLBAR NAMES</t>
  </si>
  <si>
    <t>TOTALS(days)</t>
  </si>
  <si>
    <t>THIS EXCEL WORKBOOK WILL ONLY FUNCTION IF MACROS ARE ENABLED</t>
  </si>
  <si>
    <t>YOU MAY NEED TO LOWER YOUR MACRO SECURITY SETTING</t>
  </si>
  <si>
    <t>[TOOLS]-[OPTIONS]-[SECURITY]-MACRO SECURITY]</t>
  </si>
  <si>
    <t>This copy is current as of;</t>
  </si>
  <si>
    <t>LDP</t>
  </si>
  <si>
    <t>Mitchell</t>
  </si>
  <si>
    <t>Richardson</t>
  </si>
  <si>
    <t>AJR</t>
  </si>
  <si>
    <t>MON</t>
  </si>
  <si>
    <t>TUE</t>
  </si>
  <si>
    <t>WED</t>
  </si>
  <si>
    <t>THU</t>
  </si>
  <si>
    <t>FRI</t>
  </si>
  <si>
    <t>SAT</t>
  </si>
  <si>
    <t>SUN</t>
  </si>
  <si>
    <t>McIntyre</t>
  </si>
  <si>
    <t>Tan</t>
  </si>
  <si>
    <t>##</t>
  </si>
  <si>
    <t>POINTS</t>
  </si>
  <si>
    <t>Labour Day-Sat</t>
  </si>
  <si>
    <t>Labour Day-Sun</t>
  </si>
  <si>
    <t>Queen's Birthday-Sat</t>
  </si>
  <si>
    <t>Queen's Birthday-Sun</t>
  </si>
  <si>
    <t>Christmas Day-Sat</t>
  </si>
  <si>
    <t>Christmas Day-Sun</t>
  </si>
  <si>
    <t>New Years Day-Sat</t>
  </si>
  <si>
    <t>New Years Day-Sun</t>
  </si>
  <si>
    <t>Connell</t>
  </si>
  <si>
    <t>Thur</t>
  </si>
  <si>
    <t>Thurs</t>
  </si>
  <si>
    <t>Ballarat Show Day</t>
  </si>
  <si>
    <t>CVDH</t>
  </si>
  <si>
    <t>CJM</t>
  </si>
  <si>
    <t>DJM</t>
  </si>
  <si>
    <t>Only change red squares</t>
  </si>
  <si>
    <t>PRS</t>
  </si>
  <si>
    <t>HLT</t>
  </si>
  <si>
    <t>MLB</t>
  </si>
  <si>
    <t>RAC</t>
  </si>
  <si>
    <t>SPF</t>
  </si>
  <si>
    <t>PUBLIC HOLIDAYS WORKED</t>
  </si>
  <si>
    <t>EASTER</t>
  </si>
  <si>
    <t>CHRISTMAS</t>
  </si>
  <si>
    <t>TOTAL PUBLIC HOLIDAYS (incl associated weekends from 2009)</t>
  </si>
  <si>
    <t>ICU-F/S/S</t>
  </si>
  <si>
    <t>ICU-M</t>
  </si>
  <si>
    <t>AGB-F</t>
  </si>
  <si>
    <t>AGB-S</t>
  </si>
  <si>
    <t>AGB-Su</t>
  </si>
  <si>
    <t>AGB-M</t>
  </si>
  <si>
    <t>ICU-25</t>
  </si>
  <si>
    <t>ICU-26</t>
  </si>
  <si>
    <t>AGB-25</t>
  </si>
  <si>
    <t>AGB-26</t>
  </si>
  <si>
    <t>AVG(nonICU)</t>
  </si>
  <si>
    <t>AVG(ICU)</t>
  </si>
  <si>
    <t>Y</t>
  </si>
  <si>
    <t>N</t>
  </si>
  <si>
    <t>AWC</t>
  </si>
  <si>
    <t>WEEKDAY SHIFTS</t>
  </si>
  <si>
    <t>WEEKEND SHIFTS</t>
  </si>
  <si>
    <t>BUDGETED</t>
  </si>
  <si>
    <t>ALLOCATED</t>
  </si>
  <si>
    <t>WEEKDAY SHIFTS EXPECTED TO DO AS LEAVE COVER FOR ADS/RCG</t>
  </si>
  <si>
    <t>Frost</t>
  </si>
  <si>
    <t>Shea</t>
  </si>
  <si>
    <t>JGE</t>
  </si>
  <si>
    <t>Evans</t>
  </si>
  <si>
    <t>Easter days</t>
  </si>
  <si>
    <t>Xmas days</t>
  </si>
  <si>
    <t>START YEAR</t>
  </si>
  <si>
    <t>StartYear</t>
  </si>
  <si>
    <t>YearsOnCall</t>
  </si>
  <si>
    <t>PER YEAR ON CALL</t>
  </si>
  <si>
    <t>TOTAL</t>
  </si>
  <si>
    <t xml:space="preserve">NOTE; Special resolution 2005. </t>
  </si>
  <si>
    <t>18 or more sessions/4w</t>
  </si>
  <si>
    <t>Full oncall responsibility</t>
  </si>
  <si>
    <t>9-17 sessions/4w</t>
  </si>
  <si>
    <t>75% oncall responsibility</t>
  </si>
  <si>
    <t>BACKUP</t>
  </si>
  <si>
    <t>SECOND ON</t>
  </si>
  <si>
    <t>SATURDAY LIST</t>
  </si>
  <si>
    <t>SATURDAY</t>
  </si>
  <si>
    <t>ELECTIVE</t>
  </si>
  <si>
    <t>BACKUP ROSTER PLANNER</t>
  </si>
  <si>
    <t>JAN</t>
  </si>
  <si>
    <t>FEB</t>
  </si>
  <si>
    <t>MAR</t>
  </si>
  <si>
    <t>APR</t>
  </si>
  <si>
    <t>MAY</t>
  </si>
  <si>
    <t>JUN</t>
  </si>
  <si>
    <t>JUL</t>
  </si>
  <si>
    <t>AUG</t>
  </si>
  <si>
    <t>SEP</t>
  </si>
  <si>
    <t>OCT</t>
  </si>
  <si>
    <t>NOV</t>
  </si>
  <si>
    <t>DEC</t>
  </si>
  <si>
    <t>Column1</t>
  </si>
  <si>
    <t>Column2</t>
  </si>
  <si>
    <t>Column3</t>
  </si>
  <si>
    <t>Column4</t>
  </si>
  <si>
    <t>Column5</t>
  </si>
  <si>
    <t>Column6</t>
  </si>
  <si>
    <t>Column7</t>
  </si>
  <si>
    <t>Column8</t>
  </si>
  <si>
    <t>Column9</t>
  </si>
  <si>
    <t>Column10</t>
  </si>
  <si>
    <t>Column11</t>
  </si>
  <si>
    <t>Column12</t>
  </si>
  <si>
    <t>Column13</t>
  </si>
  <si>
    <t>Column14</t>
  </si>
  <si>
    <t>3-day w/e</t>
  </si>
  <si>
    <t>Requests and planning</t>
  </si>
  <si>
    <t>LEAVE</t>
  </si>
  <si>
    <t>PUBHOL</t>
  </si>
  <si>
    <t>NOT ONCALLS</t>
  </si>
  <si>
    <t>AFL Final</t>
  </si>
  <si>
    <t>Bonus Day Holiday</t>
  </si>
  <si>
    <t>Christmas Day Hol</t>
  </si>
  <si>
    <t>New Years Day Hol</t>
  </si>
  <si>
    <t>AFL Final-Sat</t>
  </si>
  <si>
    <t>AFL Final-Sun</t>
  </si>
  <si>
    <t>CURRENT YEAR</t>
  </si>
  <si>
    <t>CurrentYear</t>
  </si>
  <si>
    <t>CalenderStart</t>
  </si>
  <si>
    <t>WorksheetStart</t>
  </si>
  <si>
    <t>Weekday</t>
  </si>
  <si>
    <t>DBC SPF GBH DJM HLT</t>
  </si>
  <si>
    <t>Ainslie</t>
  </si>
  <si>
    <t>Sylvester</t>
  </si>
  <si>
    <t>Dharshi</t>
  </si>
  <si>
    <t>nb 54 WEEK YEAR TO ADJUST TO FEB 1 START</t>
  </si>
  <si>
    <t>drp</t>
  </si>
  <si>
    <t>mbw</t>
  </si>
  <si>
    <t>THIS VERSION IS A DUPLICATE FOR OFFSITE VIEWING</t>
  </si>
  <si>
    <t>WRA</t>
  </si>
  <si>
    <t>DJM LDP</t>
  </si>
  <si>
    <t>Commons</t>
  </si>
  <si>
    <t>PJC</t>
  </si>
  <si>
    <t>PJC GAH CJM DRP</t>
  </si>
  <si>
    <t>PJC DRP(M)</t>
  </si>
  <si>
    <t>DRP PRS HLT</t>
  </si>
  <si>
    <t>DBC RAC</t>
  </si>
  <si>
    <t>RAC MFS</t>
  </si>
  <si>
    <t>GAH DRP</t>
  </si>
  <si>
    <t>GAH LDP DRP</t>
  </si>
  <si>
    <t>DBC SPF GBH DJM</t>
  </si>
  <si>
    <t>RAC SPF</t>
  </si>
  <si>
    <t>RAC JGE SPF</t>
  </si>
  <si>
    <t>JGE SPF</t>
  </si>
  <si>
    <t>RAC AJR(TH-F)</t>
  </si>
  <si>
    <t>PLANNING</t>
  </si>
  <si>
    <t>HOURS/WEEK</t>
  </si>
  <si>
    <t>CLIN</t>
  </si>
  <si>
    <t>NONCLIN</t>
  </si>
  <si>
    <t>PARTNERS SHARING AGB ROSTER</t>
  </si>
  <si>
    <t>Avg number of each night</t>
  </si>
  <si>
    <t>Avg number of all M-F</t>
  </si>
  <si>
    <t>SEQUENCE</t>
  </si>
  <si>
    <t>All days</t>
  </si>
  <si>
    <t>RANDOMISED LISTS FOR SEQUENCING</t>
  </si>
  <si>
    <t xml:space="preserve"> POSITION</t>
  </si>
  <si>
    <t>total</t>
  </si>
  <si>
    <t>off mean</t>
  </si>
  <si>
    <t>3day w/e</t>
  </si>
  <si>
    <t>FRACTION</t>
  </si>
  <si>
    <t>AVG</t>
  </si>
  <si>
    <t>Effective number of fullshare partners</t>
  </si>
  <si>
    <t>This spreadsheet generates a random roster for on-call nights for a new year</t>
  </si>
  <si>
    <t>Monday to Saturday oncalls are random although on partner can't work two nights less than 7 days apart</t>
  </si>
  <si>
    <t>DAY</t>
  </si>
  <si>
    <t>ON</t>
  </si>
  <si>
    <t>Proximity Score</t>
  </si>
  <si>
    <t>Score represents number of proximity conflicts</t>
  </si>
  <si>
    <t>35 or under is a good score</t>
  </si>
  <si>
    <t>Do manual correction of proximity errors on this part of output</t>
  </si>
  <si>
    <t>Repeatedly push Proximity Check until no or acceptable errors</t>
  </si>
  <si>
    <t>REC</t>
  </si>
  <si>
    <t>M_Th</t>
  </si>
  <si>
    <t>Mon</t>
  </si>
  <si>
    <t>Tue</t>
  </si>
  <si>
    <t>Wed</t>
  </si>
  <si>
    <t>Thu</t>
  </si>
  <si>
    <t>Sat</t>
  </si>
  <si>
    <t>Sun</t>
  </si>
  <si>
    <t>DayOfWeek</t>
  </si>
  <si>
    <t>Section used to load days in Jan before Feb1</t>
  </si>
  <si>
    <t>Average number of each night that should be done per EFT</t>
  </si>
  <si>
    <t>avg of each night by EFT</t>
  </si>
  <si>
    <t>Warning; checks for 3day weekends but not 75% oncall</t>
  </si>
  <si>
    <t>Proximity check gap is different for different days</t>
  </si>
  <si>
    <t>MAK</t>
  </si>
  <si>
    <t>LOC</t>
  </si>
  <si>
    <t>WS</t>
  </si>
  <si>
    <t>DK</t>
  </si>
  <si>
    <t>GAH CJM MBW RCG</t>
  </si>
  <si>
    <t>GAH DJM LDP HLT RCG</t>
  </si>
  <si>
    <t>DBC  RCG/WRA</t>
  </si>
  <si>
    <t>JGE WRA</t>
  </si>
  <si>
    <t>JGE RJR AJR HLT WRA</t>
  </si>
  <si>
    <t>JGE SPF HLT WRA</t>
  </si>
  <si>
    <t>DBC WRA</t>
  </si>
  <si>
    <t>Kubicki</t>
  </si>
  <si>
    <t>Ribbon</t>
  </si>
  <si>
    <t>Status Bar</t>
  </si>
  <si>
    <t>font</t>
  </si>
  <si>
    <t>interior</t>
  </si>
  <si>
    <t>bold</t>
  </si>
  <si>
    <t>colorindex</t>
  </si>
  <si>
    <t>pattern</t>
  </si>
  <si>
    <t>patternColor</t>
  </si>
  <si>
    <t>ColorIndex</t>
  </si>
  <si>
    <t>Name</t>
  </si>
  <si>
    <t>Value</t>
  </si>
  <si>
    <t>Description</t>
  </si>
  <si>
    <t>xlPatternAutomatic</t>
  </si>
  <si>
    <t>Excel controls the pattern.</t>
  </si>
  <si>
    <t>xlPatternChecker</t>
  </si>
  <si>
    <t>Checkerboard.</t>
  </si>
  <si>
    <t>xlPatternCrissCross</t>
  </si>
  <si>
    <t>Criss-cross lines.</t>
  </si>
  <si>
    <t>xlPatternDown</t>
  </si>
  <si>
    <t>Dark diagonal lines running from the upper left to the lower right.</t>
  </si>
  <si>
    <t>xlPatternGray16</t>
  </si>
  <si>
    <t>16% gray.</t>
  </si>
  <si>
    <t>xlPatternGray25</t>
  </si>
  <si>
    <t>25% gray.</t>
  </si>
  <si>
    <t>xlPatternGray50</t>
  </si>
  <si>
    <t>50% gray.</t>
  </si>
  <si>
    <t>xlPatternGray75</t>
  </si>
  <si>
    <t>75% gray.</t>
  </si>
  <si>
    <t>xlPatternGray8</t>
  </si>
  <si>
    <t>8% gray.</t>
  </si>
  <si>
    <t>xlPatternGrid</t>
  </si>
  <si>
    <t>Grid.</t>
  </si>
  <si>
    <t>xlPatternHorizontal</t>
  </si>
  <si>
    <t>Dark horizontal lines.</t>
  </si>
  <si>
    <t>xlPatternLightDown</t>
  </si>
  <si>
    <t>Light diagonal lines running from the upper left to the lower right.</t>
  </si>
  <si>
    <t>xlPatternLightHorizontal</t>
  </si>
  <si>
    <t>Light horizontal lines.</t>
  </si>
  <si>
    <t>xlPatternLightUp</t>
  </si>
  <si>
    <t>Light diagonal lines running from the lower left to the upper right.</t>
  </si>
  <si>
    <t>xlPatternLightVertical</t>
  </si>
  <si>
    <t>Light vertical bars.</t>
  </si>
  <si>
    <t>xlPatternNone</t>
  </si>
  <si>
    <t>No pattern.</t>
  </si>
  <si>
    <t>xlPatternSemiGray75</t>
  </si>
  <si>
    <t>75% dark moir?.</t>
  </si>
  <si>
    <t>xlPatternSolid</t>
  </si>
  <si>
    <t>Solid color.</t>
  </si>
  <si>
    <t>xlPatternUp</t>
  </si>
  <si>
    <t>Dark diagonal lines running from the lower left to the upper right.</t>
  </si>
  <si>
    <t>xlPatternVertical</t>
  </si>
  <si>
    <t>Dark vertical bars.</t>
  </si>
  <si>
    <t>PatternColorIndex</t>
  </si>
  <si>
    <t>p/hol</t>
  </si>
  <si>
    <t>normal</t>
  </si>
  <si>
    <t>pre/post</t>
  </si>
  <si>
    <t>today</t>
  </si>
  <si>
    <t>DRP(TH-F) RCG WRA</t>
  </si>
  <si>
    <t>DRP(TH-F) WRA(TH-F)</t>
  </si>
  <si>
    <t>`</t>
  </si>
  <si>
    <t>Sat OR Sun</t>
  </si>
  <si>
    <t>Cowell</t>
  </si>
  <si>
    <t>RAC MFS REC</t>
  </si>
  <si>
    <t>REC RAC MFS RCG</t>
  </si>
  <si>
    <t>DBC GAH</t>
  </si>
  <si>
    <t>LDP JGE(W-F)</t>
  </si>
  <si>
    <t>RCG WRA(M-TH) REC GAH</t>
  </si>
  <si>
    <t>JGE DJM(M-TU) AJR RCG WRA GAH</t>
  </si>
  <si>
    <t>JGE DJM(M-W) AJR SPF</t>
  </si>
  <si>
    <t>SPF ?GBH DJM CJM</t>
  </si>
  <si>
    <t>LDP     CJM/DRP/AJR(TH-F)</t>
  </si>
  <si>
    <t>CJM LDP DRP MFS AJR(M-W)</t>
  </si>
  <si>
    <t>SPF DJM HLT RCG</t>
  </si>
  <si>
    <t>GAH DRP WRA LDP(TH-F)</t>
  </si>
  <si>
    <t>CJM  RCG</t>
  </si>
  <si>
    <t>JGE DJM HLT RCG</t>
  </si>
  <si>
    <t>BBH</t>
  </si>
  <si>
    <t>Standard</t>
  </si>
  <si>
    <t>Formatting</t>
  </si>
  <si>
    <t>DJM/MBW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</si>
</sst>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F800]dddd\,\ mmmm\ dd\,\ yyyy"/>
    <numFmt numFmtId="165" formatCode="ddd\ dd\ mmm"/>
    <numFmt numFmtId="166" formatCode="d/mm/yyyy;@"/>
    <numFmt numFmtId="167" formatCode="ddd\ d\ mmm\ yy"/>
    <numFmt numFmtId="168" formatCode="0.0"/>
    <numFmt numFmtId="169" formatCode="ddd"/>
    <numFmt numFmtId="170" formatCode="d/mm/yy;@"/>
  </numFmts>
  <fonts count="6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9"/>
      <color indexed="9"/>
      <name val="Arial"/>
      <family val="2"/>
    </font>
    <font>
      <sz val="8"/>
      <color indexed="81"/>
      <name val="Tahoma"/>
      <family val="2"/>
    </font>
    <font>
      <b/>
      <sz val="8"/>
      <color indexed="81"/>
      <name val="Tahoma"/>
      <family val="2"/>
    </font>
    <font>
      <b/>
      <sz val="14"/>
      <name val="Arial"/>
      <family val="2"/>
    </font>
    <font>
      <sz val="10"/>
      <name val="Arial"/>
      <family val="2"/>
    </font>
    <font>
      <u/>
      <sz val="10"/>
      <color indexed="12"/>
      <name val="Arial"/>
      <family val="2"/>
    </font>
    <font>
      <b/>
      <sz val="10"/>
      <color theme="1"/>
      <name val="Arial"/>
      <family val="2"/>
    </font>
    <font>
      <sz val="10"/>
      <color theme="1"/>
      <name val="Arial"/>
      <family val="2"/>
    </font>
    <font>
      <sz val="9"/>
      <name val="Arial"/>
      <family val="2"/>
    </font>
    <font>
      <b/>
      <sz val="15"/>
      <color theme="3"/>
      <name val="Calibri"/>
      <family val="2"/>
      <scheme val="minor"/>
    </font>
    <font>
      <sz val="11"/>
      <color rgb="FF006100"/>
      <name val="Calibri"/>
      <family val="2"/>
      <scheme val="minor"/>
    </font>
    <font>
      <b/>
      <sz val="9"/>
      <color indexed="81"/>
      <name val="Tahoma"/>
      <family val="2"/>
    </font>
    <font>
      <sz val="11"/>
      <color rgb="FF9C0006"/>
      <name val="Calibri"/>
      <family val="2"/>
      <scheme val="minor"/>
    </font>
    <font>
      <sz val="11"/>
      <color rgb="FF9C6500"/>
      <name val="Calibri"/>
      <family val="2"/>
      <scheme val="minor"/>
    </font>
    <font>
      <b/>
      <sz val="11"/>
      <color theme="0"/>
      <name val="Calibri"/>
      <family val="2"/>
      <scheme val="minor"/>
    </font>
    <font>
      <sz val="14"/>
      <name val="Arial"/>
      <family val="2"/>
    </font>
    <font>
      <sz val="18"/>
      <name val="Arial"/>
      <family val="2"/>
    </font>
    <font>
      <sz val="8"/>
      <color theme="0" tint="-0.249977111117893"/>
      <name val="Arial"/>
      <family val="2"/>
    </font>
    <font>
      <b/>
      <sz val="72"/>
      <color theme="3"/>
      <name val="Calibri"/>
      <family val="2"/>
      <scheme val="minor"/>
    </font>
    <font>
      <sz val="10"/>
      <color theme="0" tint="-0.249977111117893"/>
      <name val="Arial"/>
      <family val="2"/>
    </font>
    <font>
      <b/>
      <sz val="9"/>
      <name val="Arial"/>
      <family val="2"/>
    </font>
    <font>
      <b/>
      <sz val="18"/>
      <color theme="3"/>
      <name val="Calibri"/>
      <family val="2"/>
      <scheme val="minor"/>
    </font>
    <font>
      <b/>
      <sz val="16"/>
      <color theme="1"/>
      <name val="Calibri"/>
      <family val="2"/>
      <scheme val="minor"/>
    </font>
    <font>
      <sz val="12"/>
      <color theme="1"/>
      <name val="Calibri"/>
      <family val="2"/>
      <scheme val="minor"/>
    </font>
    <font>
      <sz val="10"/>
      <color rgb="FFFF0000"/>
      <name val="Arial"/>
      <family val="2"/>
    </font>
    <font>
      <b/>
      <sz val="20"/>
      <name val="Arial"/>
      <family val="2"/>
    </font>
    <font>
      <sz val="10"/>
      <name val="Arial"/>
      <family val="2"/>
    </font>
    <font>
      <sz val="48"/>
      <name val="Arial Black"/>
      <family val="2"/>
    </font>
    <font>
      <b/>
      <sz val="16"/>
      <name val="Verdana"/>
      <family val="2"/>
    </font>
    <font>
      <b/>
      <sz val="12"/>
      <name val="Verdana"/>
      <family val="2"/>
    </font>
    <font>
      <sz val="10"/>
      <name val="Verdana"/>
      <family val="2"/>
    </font>
    <font>
      <b/>
      <sz val="10"/>
      <name val="Arial"/>
      <family val="2"/>
    </font>
    <font>
      <b/>
      <sz val="10"/>
      <name val="Verdana"/>
      <family val="2"/>
    </font>
    <font>
      <b/>
      <sz val="8"/>
      <color indexed="22"/>
      <name val="Arial"/>
      <family val="2"/>
    </font>
    <font>
      <sz val="9"/>
      <color indexed="9"/>
      <name val="Arial"/>
      <family val="2"/>
    </font>
    <font>
      <b/>
      <sz val="9"/>
      <color indexed="12"/>
      <name val="Verdana"/>
      <family val="2"/>
    </font>
    <font>
      <sz val="10"/>
      <color indexed="8"/>
      <name val="Verdana"/>
      <family val="2"/>
    </font>
    <font>
      <sz val="8"/>
      <color indexed="8"/>
      <name val="Corbel"/>
      <family val="2"/>
    </font>
    <font>
      <b/>
      <sz val="10"/>
      <color indexed="10"/>
      <name val="Verdana"/>
      <family val="2"/>
    </font>
    <font>
      <b/>
      <sz val="10"/>
      <color theme="0"/>
      <name val="Arial"/>
      <family val="2"/>
    </font>
    <font>
      <b/>
      <sz val="18"/>
      <color indexed="12"/>
      <name val="Arial"/>
      <family val="2"/>
    </font>
    <font>
      <b/>
      <sz val="10"/>
      <color indexed="12"/>
      <name val="Arial"/>
      <family val="2"/>
    </font>
    <font>
      <sz val="14"/>
      <color theme="1"/>
      <name val="Calibri"/>
      <family val="2"/>
      <scheme val="minor"/>
    </font>
    <font>
      <b/>
      <sz val="10"/>
      <color indexed="9"/>
      <name val="Arial"/>
      <family val="2"/>
    </font>
    <font>
      <sz val="10"/>
      <color indexed="8"/>
      <name val="Arial"/>
      <family val="2"/>
    </font>
    <font>
      <b/>
      <sz val="11"/>
      <color theme="3"/>
      <name val="Calibri"/>
      <family val="2"/>
      <scheme val="minor"/>
    </font>
    <font>
      <sz val="11"/>
      <name val="Arial"/>
      <family val="2"/>
    </font>
    <font>
      <b/>
      <sz val="11"/>
      <name val="Arial"/>
      <family val="2"/>
    </font>
    <font>
      <sz val="20"/>
      <name val="Arial"/>
      <family val="2"/>
    </font>
    <font>
      <b/>
      <sz val="36"/>
      <color theme="3"/>
      <name val="Calibri"/>
      <family val="2"/>
      <scheme val="minor"/>
    </font>
    <font>
      <sz val="9"/>
      <color indexed="81"/>
      <name val="Tahoma"/>
      <family val="2"/>
    </font>
    <font>
      <b/>
      <sz val="11"/>
      <color rgb="FF000000"/>
      <name val="Segoe UI Semibold"/>
      <family val="2"/>
    </font>
    <font>
      <sz val="11"/>
      <color rgb="FF333333"/>
      <name val="Segoe UI"/>
      <family val="2"/>
    </font>
    <font>
      <b/>
      <sz val="11"/>
      <color rgb="FF333333"/>
      <name val="Segoe UI"/>
      <family val="2"/>
    </font>
    <font>
      <sz val="10"/>
      <color indexed="9"/>
      <name val="Arial"/>
      <family val="2"/>
    </font>
    <font>
      <b/>
      <sz val="10"/>
      <color indexed="8"/>
      <name val="Arial"/>
      <family val="2"/>
    </font>
    <font>
      <b/>
      <sz val="10"/>
      <color indexed="8"/>
      <name val="Verdana"/>
      <family val="2"/>
    </font>
    <font>
      <b/>
      <sz val="9"/>
      <color indexed="8"/>
      <name val="Arial"/>
      <family val="2"/>
    </font>
  </fonts>
  <fills count="51">
    <fill>
      <patternFill patternType="none"/>
    </fill>
    <fill>
      <patternFill patternType="gray125"/>
    </fill>
    <fill>
      <patternFill patternType="solid">
        <fgColor indexed="12"/>
        <bgColor indexed="64"/>
      </patternFill>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rgb="FFC6EFCE"/>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7CE"/>
      </patternFill>
    </fill>
    <fill>
      <patternFill patternType="solid">
        <fgColor rgb="FFFFEB9C"/>
      </patternFill>
    </fill>
    <fill>
      <patternFill patternType="solid">
        <fgColor rgb="FFA5A5A5"/>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4" tint="0.79998168889431442"/>
        <bgColor indexed="65"/>
      </patternFill>
    </fill>
    <fill>
      <patternFill patternType="solid">
        <fgColor rgb="FFEAEAEA"/>
        <bgColor indexed="64"/>
      </patternFill>
    </fill>
    <fill>
      <patternFill patternType="solid">
        <fgColor theme="5" tint="0.39997558519241921"/>
        <bgColor indexed="64"/>
      </patternFill>
    </fill>
    <fill>
      <patternFill patternType="solid">
        <fgColor theme="4" tint="0.59999389629810485"/>
        <bgColor indexed="65"/>
      </patternFill>
    </fill>
    <fill>
      <patternFill patternType="solid">
        <fgColor rgb="FF002060"/>
        <bgColor indexed="64"/>
      </patternFill>
    </fill>
    <fill>
      <patternFill patternType="solid">
        <fgColor indexed="23"/>
        <bgColor indexed="64"/>
      </patternFill>
    </fill>
    <fill>
      <patternFill patternType="solid">
        <fgColor rgb="FFFFFF00"/>
        <bgColor indexed="64"/>
      </patternFill>
    </fill>
    <fill>
      <patternFill patternType="solid">
        <fgColor theme="7" tint="0.79998168889431442"/>
        <bgColor indexed="64"/>
      </patternFill>
    </fill>
    <fill>
      <patternFill patternType="solid">
        <fgColor indexed="11"/>
        <bgColor indexed="64"/>
      </patternFill>
    </fill>
    <fill>
      <patternFill patternType="solid">
        <fgColor indexed="48"/>
        <bgColor indexed="64"/>
      </patternFill>
    </fill>
    <fill>
      <patternFill patternType="solid">
        <fgColor indexed="41"/>
        <bgColor indexed="64"/>
      </patternFill>
    </fill>
    <fill>
      <patternFill patternType="solid">
        <fgColor rgb="FF00B0F0"/>
        <bgColor indexed="64"/>
      </patternFill>
    </fill>
    <fill>
      <patternFill patternType="solid">
        <fgColor theme="6" tint="0.59999389629810485"/>
        <bgColor indexed="64"/>
      </patternFill>
    </fill>
    <fill>
      <patternFill patternType="solid">
        <fgColor theme="2" tint="-0.249977111117893"/>
        <bgColor indexed="64"/>
      </patternFill>
    </fill>
    <fill>
      <patternFill patternType="darkUp">
        <fgColor rgb="FFFF0000"/>
        <bgColor indexed="12"/>
      </patternFill>
    </fill>
    <fill>
      <patternFill patternType="solid">
        <fgColor rgb="FFFFFFFF"/>
        <bgColor indexed="64"/>
      </patternFill>
    </fill>
    <fill>
      <patternFill patternType="solid">
        <fgColor indexed="10"/>
        <bgColor rgb="FF000000"/>
      </patternFill>
    </fill>
    <fill>
      <patternFill patternType="solid">
        <fgColor indexed="65"/>
        <bgColor indexed="64"/>
      </patternFill>
    </fill>
    <fill>
      <patternFill patternType="solid">
        <fgColor indexed="23"/>
        <bgColor rgb="FFFF0000"/>
      </patternFill>
    </fill>
    <fill>
      <patternFill patternType="solid">
        <fgColor indexed="12"/>
        <bgColor rgb="FFFF0000"/>
      </patternFill>
    </fill>
    <fill>
      <patternFill patternType="solid">
        <fgColor indexed="23"/>
        <bgColor rgb="FF000000"/>
      </patternFill>
    </fill>
    <fill>
      <patternFill patternType="solid">
        <fgColor indexed="12"/>
        <bgColor rgb="FF000000"/>
      </patternFill>
    </fill>
  </fills>
  <borders count="92">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ck">
        <color indexed="64"/>
      </right>
      <top style="thin">
        <color indexed="64"/>
      </top>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diagonal/>
    </border>
    <border>
      <left style="thin">
        <color indexed="64"/>
      </left>
      <right style="thick">
        <color indexed="64"/>
      </right>
      <top/>
      <bottom/>
      <diagonal/>
    </border>
    <border>
      <left style="thin">
        <color indexed="64"/>
      </left>
      <right style="medium">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ck">
        <color indexed="64"/>
      </left>
      <right style="thick">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rgb="FFBBBBBB"/>
      </left>
      <right style="medium">
        <color rgb="FFBBBBBB"/>
      </right>
      <top style="medium">
        <color rgb="FFBBBBBB"/>
      </top>
      <bottom style="medium">
        <color rgb="FFBBBBBB"/>
      </bottom>
      <diagonal/>
    </border>
  </borders>
  <cellStyleXfs count="10">
    <xf numFmtId="0" fontId="0" fillId="0" borderId="0"/>
    <xf numFmtId="0" fontId="10" fillId="0" borderId="0" applyNumberFormat="0" applyFill="0" applyBorder="0" applyAlignment="0" applyProtection="0">
      <alignment vertical="top"/>
      <protection locked="0"/>
    </xf>
    <xf numFmtId="0" fontId="14" fillId="0" borderId="35" applyNumberFormat="0" applyFill="0" applyAlignment="0" applyProtection="0"/>
    <xf numFmtId="0" fontId="15" fillId="15"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9" fillId="20" borderId="36" applyNumberFormat="0" applyAlignment="0" applyProtection="0"/>
    <xf numFmtId="0" fontId="3" fillId="0" borderId="0"/>
    <xf numFmtId="0" fontId="2" fillId="29" borderId="0" applyNumberFormat="0" applyBorder="0" applyAlignment="0" applyProtection="0"/>
    <xf numFmtId="0" fontId="1" fillId="32" borderId="0" applyNumberFormat="0" applyBorder="0" applyAlignment="0" applyProtection="0"/>
  </cellStyleXfs>
  <cellXfs count="499">
    <xf numFmtId="0" fontId="0" fillId="0" borderId="0" xfId="0"/>
    <xf numFmtId="165" fontId="5" fillId="2" borderId="1" xfId="0" applyNumberFormat="1" applyFont="1" applyFill="1" applyBorder="1" applyAlignment="1" applyProtection="1">
      <alignment horizontal="center"/>
    </xf>
    <xf numFmtId="0" fontId="4" fillId="4" borderId="0" xfId="0" applyFont="1" applyFill="1"/>
    <xf numFmtId="0" fontId="0" fillId="4" borderId="0" xfId="0" applyFill="1"/>
    <xf numFmtId="0" fontId="0" fillId="0" borderId="0" xfId="0"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4" fillId="0" borderId="0" xfId="0" applyFont="1" applyAlignment="1">
      <alignment horizontal="left"/>
    </xf>
    <xf numFmtId="0" fontId="0" fillId="4" borderId="0" xfId="0" applyFill="1" applyAlignment="1">
      <alignment horizontal="center"/>
    </xf>
    <xf numFmtId="0" fontId="0" fillId="0" borderId="0" xfId="0" applyAlignment="1">
      <alignment horizontal="left"/>
    </xf>
    <xf numFmtId="0" fontId="4" fillId="0" borderId="7" xfId="0" applyFont="1" applyBorder="1" applyAlignment="1">
      <alignment horizontal="center"/>
    </xf>
    <xf numFmtId="0" fontId="0" fillId="4" borderId="7" xfId="0" applyFill="1" applyBorder="1" applyAlignment="1">
      <alignment horizontal="left"/>
    </xf>
    <xf numFmtId="0" fontId="0" fillId="4" borderId="7" xfId="0" applyFill="1" applyBorder="1" applyAlignment="1">
      <alignment horizontal="center"/>
    </xf>
    <xf numFmtId="1" fontId="0" fillId="0" borderId="0" xfId="0" applyNumberFormat="1"/>
    <xf numFmtId="0" fontId="0" fillId="4" borderId="7" xfId="0" applyFill="1" applyBorder="1"/>
    <xf numFmtId="0" fontId="4" fillId="4" borderId="0" xfId="0" applyFont="1" applyFill="1" applyAlignment="1">
      <alignment horizontal="center"/>
    </xf>
    <xf numFmtId="0" fontId="8" fillId="4" borderId="0" xfId="0" applyFont="1" applyFill="1" applyAlignment="1">
      <alignment horizontal="left"/>
    </xf>
    <xf numFmtId="0" fontId="8" fillId="6" borderId="0" xfId="0" applyFont="1" applyFill="1" applyAlignment="1">
      <alignment horizontal="left"/>
    </xf>
    <xf numFmtId="0" fontId="0" fillId="6" borderId="0" xfId="0" applyFill="1" applyAlignment="1">
      <alignment horizontal="center"/>
    </xf>
    <xf numFmtId="0" fontId="4" fillId="6" borderId="0" xfId="0" applyFont="1" applyFill="1"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10" fillId="0" borderId="0" xfId="1" applyAlignment="1" applyProtection="1">
      <alignment horizontal="center"/>
    </xf>
    <xf numFmtId="0" fontId="0" fillId="5" borderId="0" xfId="0" applyFill="1" applyAlignment="1">
      <alignment horizontal="center"/>
    </xf>
    <xf numFmtId="0" fontId="0" fillId="7" borderId="0" xfId="0" applyFill="1"/>
    <xf numFmtId="0" fontId="0" fillId="0" borderId="0" xfId="0" applyFill="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9" fillId="0" borderId="16" xfId="0" applyFont="1" applyBorder="1" applyAlignment="1">
      <alignment horizontal="left"/>
    </xf>
    <xf numFmtId="0" fontId="4" fillId="6" borderId="17" xfId="0" applyFont="1" applyFill="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9" fillId="0" borderId="19" xfId="0" applyFont="1" applyBorder="1" applyAlignment="1">
      <alignment horizontal="left"/>
    </xf>
    <xf numFmtId="0" fontId="3" fillId="0" borderId="0" xfId="0" applyFont="1"/>
    <xf numFmtId="0" fontId="0" fillId="10" borderId="8" xfId="0" applyFill="1" applyBorder="1" applyAlignment="1">
      <alignment horizontal="center"/>
    </xf>
    <xf numFmtId="0" fontId="0" fillId="10" borderId="0" xfId="0" applyFill="1" applyBorder="1" applyAlignment="1">
      <alignment horizontal="center"/>
    </xf>
    <xf numFmtId="0" fontId="0" fillId="10" borderId="9" xfId="0" applyFill="1" applyBorder="1" applyAlignment="1">
      <alignment horizontal="center"/>
    </xf>
    <xf numFmtId="0" fontId="0" fillId="10" borderId="0" xfId="0" applyFill="1" applyAlignment="1">
      <alignment horizontal="center"/>
    </xf>
    <xf numFmtId="0" fontId="0" fillId="10" borderId="0" xfId="0" applyFill="1"/>
    <xf numFmtId="0" fontId="4" fillId="10" borderId="0" xfId="0" applyFont="1" applyFill="1" applyAlignment="1">
      <alignment horizontal="center"/>
    </xf>
    <xf numFmtId="0" fontId="12" fillId="0" borderId="0" xfId="0" applyFont="1" applyFill="1" applyAlignment="1">
      <alignment horizontal="center"/>
    </xf>
    <xf numFmtId="0" fontId="12" fillId="11" borderId="0" xfId="0" applyFont="1" applyFill="1" applyAlignment="1">
      <alignment horizontal="center"/>
    </xf>
    <xf numFmtId="0" fontId="11" fillId="13" borderId="0" xfId="0" applyFont="1" applyFill="1" applyAlignment="1">
      <alignment horizontal="center"/>
    </xf>
    <xf numFmtId="0" fontId="11" fillId="12" borderId="0" xfId="0" applyFont="1" applyFill="1" applyAlignment="1">
      <alignment horizontal="center"/>
    </xf>
    <xf numFmtId="0" fontId="3" fillId="0" borderId="32" xfId="0" applyFont="1" applyBorder="1" applyAlignment="1">
      <alignment horizontal="center"/>
    </xf>
    <xf numFmtId="0" fontId="0" fillId="3" borderId="33" xfId="0" applyFill="1" applyBorder="1" applyAlignment="1">
      <alignment horizontal="center"/>
    </xf>
    <xf numFmtId="0" fontId="3" fillId="0" borderId="34" xfId="0" applyFont="1" applyBorder="1" applyAlignment="1">
      <alignment horizontal="center"/>
    </xf>
    <xf numFmtId="0" fontId="13" fillId="10" borderId="0" xfId="0" applyFont="1" applyFill="1" applyAlignment="1">
      <alignment horizontal="center"/>
    </xf>
    <xf numFmtId="0" fontId="0" fillId="0" borderId="0" xfId="0" applyFill="1" applyBorder="1" applyAlignment="1">
      <alignment horizontal="center"/>
    </xf>
    <xf numFmtId="0" fontId="0" fillId="0" borderId="0" xfId="0" applyFill="1" applyBorder="1"/>
    <xf numFmtId="0" fontId="4" fillId="0" borderId="0" xfId="0" applyFont="1" applyFill="1" applyBorder="1"/>
    <xf numFmtId="1" fontId="0" fillId="0" borderId="0" xfId="0" applyNumberFormat="1" applyFill="1" applyBorder="1"/>
    <xf numFmtId="0" fontId="0" fillId="17" borderId="0" xfId="0" applyFill="1"/>
    <xf numFmtId="0" fontId="3" fillId="0" borderId="0" xfId="7"/>
    <xf numFmtId="0" fontId="3" fillId="12" borderId="0" xfId="7" applyFill="1"/>
    <xf numFmtId="0" fontId="3" fillId="0" borderId="0" xfId="7" applyBorder="1" applyAlignment="1">
      <alignment horizontal="center"/>
    </xf>
    <xf numFmtId="0" fontId="3" fillId="0" borderId="37" xfId="7" applyBorder="1" applyAlignment="1">
      <alignment horizontal="center"/>
    </xf>
    <xf numFmtId="0" fontId="3" fillId="0" borderId="0" xfId="7" applyAlignment="1">
      <alignment horizontal="center"/>
    </xf>
    <xf numFmtId="0" fontId="18" fillId="19" borderId="0" xfId="5" applyAlignment="1">
      <alignment horizontal="center"/>
    </xf>
    <xf numFmtId="0" fontId="18" fillId="21" borderId="0" xfId="5" applyFill="1" applyAlignment="1">
      <alignment horizontal="center"/>
    </xf>
    <xf numFmtId="0" fontId="3" fillId="12" borderId="0" xfId="7" applyFill="1" applyAlignment="1">
      <alignment horizontal="center"/>
    </xf>
    <xf numFmtId="0" fontId="19" fillId="20" borderId="36" xfId="6" applyAlignment="1">
      <alignment horizontal="center"/>
    </xf>
    <xf numFmtId="0" fontId="3" fillId="12" borderId="0" xfId="7" applyFont="1" applyFill="1" applyAlignment="1">
      <alignment horizontal="right"/>
    </xf>
    <xf numFmtId="168" fontId="3" fillId="0" borderId="0" xfId="7" applyNumberFormat="1" applyAlignment="1">
      <alignment horizontal="center"/>
    </xf>
    <xf numFmtId="0" fontId="3" fillId="0" borderId="0" xfId="7" applyFont="1" applyAlignment="1">
      <alignment horizontal="right"/>
    </xf>
    <xf numFmtId="0" fontId="3" fillId="0" borderId="0" xfId="7" applyAlignment="1">
      <alignment horizontal="right"/>
    </xf>
    <xf numFmtId="0" fontId="20" fillId="22" borderId="0" xfId="7" applyFont="1" applyFill="1"/>
    <xf numFmtId="0" fontId="21" fillId="0" borderId="0" xfId="0" applyFont="1" applyAlignment="1">
      <alignment horizontal="center" vertical="center"/>
    </xf>
    <xf numFmtId="0" fontId="0" fillId="0" borderId="23" xfId="0" applyBorder="1" applyAlignment="1">
      <alignment horizontal="center" vertical="center"/>
    </xf>
    <xf numFmtId="0" fontId="22" fillId="0" borderId="0" xfId="0" applyFont="1" applyAlignment="1">
      <alignment horizontal="center" vertical="center"/>
    </xf>
    <xf numFmtId="0" fontId="0" fillId="12" borderId="8" xfId="0" applyFill="1" applyBorder="1" applyAlignment="1">
      <alignment horizontal="center"/>
    </xf>
    <xf numFmtId="0" fontId="3" fillId="0" borderId="7" xfId="0" applyFont="1" applyBorder="1" applyAlignment="1">
      <alignment horizontal="center"/>
    </xf>
    <xf numFmtId="0" fontId="18" fillId="19" borderId="0" xfId="5" applyAlignment="1">
      <alignment horizontal="center"/>
    </xf>
    <xf numFmtId="0" fontId="3" fillId="13" borderId="0" xfId="0" applyFont="1" applyFill="1" applyAlignment="1">
      <alignment horizontal="center"/>
    </xf>
    <xf numFmtId="0" fontId="19" fillId="20" borderId="38" xfId="6" applyBorder="1" applyAlignment="1">
      <alignment horizontal="center"/>
    </xf>
    <xf numFmtId="0" fontId="19" fillId="20" borderId="39" xfId="6" applyBorder="1" applyAlignment="1">
      <alignment horizontal="center"/>
    </xf>
    <xf numFmtId="0" fontId="3" fillId="24" borderId="7" xfId="7" applyFill="1" applyBorder="1" applyAlignment="1">
      <alignment horizontal="center"/>
    </xf>
    <xf numFmtId="0" fontId="24" fillId="0" borderId="0" xfId="7" applyFont="1" applyAlignment="1">
      <alignment horizontal="right"/>
    </xf>
    <xf numFmtId="0" fontId="24" fillId="0" borderId="0" xfId="7" applyFont="1"/>
    <xf numFmtId="0" fontId="24" fillId="0" borderId="0" xfId="7" applyFont="1" applyAlignment="1">
      <alignment horizontal="center"/>
    </xf>
    <xf numFmtId="0" fontId="3" fillId="25" borderId="23" xfId="7" applyFill="1" applyBorder="1" applyAlignment="1">
      <alignment horizontal="center"/>
    </xf>
    <xf numFmtId="0" fontId="3" fillId="25" borderId="5" xfId="7" applyFill="1" applyBorder="1" applyAlignment="1">
      <alignment horizontal="center"/>
    </xf>
    <xf numFmtId="17" fontId="3" fillId="25" borderId="6" xfId="7" applyNumberFormat="1" applyFill="1" applyBorder="1" applyAlignment="1">
      <alignment horizontal="center"/>
    </xf>
    <xf numFmtId="168" fontId="3" fillId="0" borderId="1" xfId="7" applyNumberFormat="1" applyBorder="1" applyAlignment="1">
      <alignment horizontal="center"/>
    </xf>
    <xf numFmtId="0" fontId="3" fillId="25" borderId="0" xfId="7" applyFill="1"/>
    <xf numFmtId="168" fontId="3" fillId="25" borderId="1" xfId="7" applyNumberFormat="1" applyFill="1" applyBorder="1" applyAlignment="1">
      <alignment horizontal="center"/>
    </xf>
    <xf numFmtId="0" fontId="3" fillId="21" borderId="0" xfId="0" applyFont="1" applyFill="1"/>
    <xf numFmtId="0" fontId="0" fillId="21" borderId="0" xfId="0" applyFill="1" applyAlignment="1">
      <alignment horizontal="center"/>
    </xf>
    <xf numFmtId="0" fontId="3" fillId="0" borderId="0" xfId="0" applyFont="1" applyAlignment="1">
      <alignment horizontal="center"/>
    </xf>
    <xf numFmtId="0" fontId="3" fillId="0" borderId="32" xfId="0" applyFont="1" applyBorder="1"/>
    <xf numFmtId="0" fontId="0" fillId="0" borderId="33" xfId="0" applyBorder="1"/>
    <xf numFmtId="0" fontId="0" fillId="10" borderId="33" xfId="0" applyFill="1" applyBorder="1" applyAlignment="1">
      <alignment horizontal="center"/>
    </xf>
    <xf numFmtId="0" fontId="0" fillId="12" borderId="33" xfId="0" applyFill="1" applyBorder="1" applyAlignment="1">
      <alignment horizontal="center"/>
    </xf>
    <xf numFmtId="0" fontId="0" fillId="0" borderId="43" xfId="0" applyBorder="1" applyAlignment="1">
      <alignment horizontal="center"/>
    </xf>
    <xf numFmtId="0" fontId="3" fillId="0" borderId="44" xfId="0" applyFont="1" applyBorder="1"/>
    <xf numFmtId="0" fontId="0" fillId="17" borderId="8" xfId="0" applyFill="1" applyBorder="1" applyAlignment="1">
      <alignment horizontal="center"/>
    </xf>
    <xf numFmtId="0" fontId="0" fillId="17" borderId="0" xfId="0" applyFill="1" applyBorder="1" applyAlignment="1">
      <alignment horizontal="center"/>
    </xf>
    <xf numFmtId="0" fontId="0" fillId="17" borderId="9" xfId="0" applyFill="1" applyBorder="1" applyAlignment="1">
      <alignment horizontal="center"/>
    </xf>
    <xf numFmtId="0" fontId="0" fillId="17" borderId="0" xfId="0" applyFill="1" applyAlignment="1">
      <alignment horizontal="center"/>
    </xf>
    <xf numFmtId="0" fontId="11" fillId="17" borderId="0" xfId="0" applyFont="1" applyFill="1" applyAlignment="1">
      <alignment horizontal="center"/>
    </xf>
    <xf numFmtId="0" fontId="3" fillId="16" borderId="9" xfId="0" applyFont="1" applyFill="1" applyBorder="1"/>
    <xf numFmtId="0" fontId="3" fillId="16" borderId="8" xfId="0" applyFont="1" applyFill="1" applyBorder="1"/>
    <xf numFmtId="0" fontId="14" fillId="0" borderId="35" xfId="2"/>
    <xf numFmtId="0" fontId="0" fillId="0" borderId="0" xfId="0" applyAlignment="1">
      <alignment horizontal="center" vertical="center"/>
    </xf>
    <xf numFmtId="0" fontId="3" fillId="0" borderId="0" xfId="0" applyFont="1" applyAlignment="1">
      <alignment horizontal="center" vertical="center"/>
    </xf>
    <xf numFmtId="0" fontId="0" fillId="17" borderId="33" xfId="0" applyFill="1" applyBorder="1" applyAlignment="1">
      <alignment horizontal="center"/>
    </xf>
    <xf numFmtId="0" fontId="4" fillId="0" borderId="40" xfId="0" applyFont="1" applyBorder="1" applyAlignment="1">
      <alignment horizontal="center"/>
    </xf>
    <xf numFmtId="0" fontId="4" fillId="0" borderId="45" xfId="0" applyFont="1" applyBorder="1" applyAlignment="1">
      <alignment horizontal="center"/>
    </xf>
    <xf numFmtId="0" fontId="0" fillId="10" borderId="37" xfId="0" applyFill="1" applyBorder="1" applyAlignment="1">
      <alignment horizontal="center"/>
    </xf>
    <xf numFmtId="0" fontId="0" fillId="17" borderId="37" xfId="0" applyFill="1" applyBorder="1" applyAlignment="1">
      <alignment horizontal="center"/>
    </xf>
    <xf numFmtId="0" fontId="4" fillId="0" borderId="46" xfId="0" applyFont="1" applyBorder="1" applyAlignment="1">
      <alignment horizontal="center"/>
    </xf>
    <xf numFmtId="0" fontId="25" fillId="0" borderId="9" xfId="0" applyFont="1" applyBorder="1" applyAlignment="1">
      <alignment horizontal="center"/>
    </xf>
    <xf numFmtId="0" fontId="0" fillId="0" borderId="6" xfId="0" applyBorder="1" applyAlignment="1">
      <alignment horizontal="center"/>
    </xf>
    <xf numFmtId="0" fontId="0" fillId="28" borderId="9" xfId="0" applyFill="1" applyBorder="1" applyAlignment="1">
      <alignment horizontal="center"/>
    </xf>
    <xf numFmtId="0" fontId="0" fillId="12" borderId="0" xfId="0" applyFill="1" applyBorder="1" applyAlignment="1">
      <alignment horizontal="center"/>
    </xf>
    <xf numFmtId="0" fontId="0" fillId="0" borderId="47" xfId="0" applyBorder="1" applyAlignment="1">
      <alignment horizontal="center"/>
    </xf>
    <xf numFmtId="0" fontId="0" fillId="0" borderId="34" xfId="0" applyBorder="1" applyAlignment="1">
      <alignment horizontal="center"/>
    </xf>
    <xf numFmtId="0" fontId="26" fillId="0" borderId="35" xfId="2" applyFont="1"/>
    <xf numFmtId="0" fontId="0" fillId="0" borderId="7" xfId="0" applyBorder="1"/>
    <xf numFmtId="0" fontId="27" fillId="29" borderId="7" xfId="8" applyFont="1" applyBorder="1"/>
    <xf numFmtId="0" fontId="28" fillId="29" borderId="7" xfId="8" applyFont="1" applyBorder="1" applyAlignment="1">
      <alignment horizontal="center"/>
    </xf>
    <xf numFmtId="0" fontId="3" fillId="10" borderId="7" xfId="0" applyFont="1" applyFill="1" applyBorder="1"/>
    <xf numFmtId="0" fontId="0" fillId="0" borderId="30"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3" fillId="30" borderId="0" xfId="7" applyFill="1" applyAlignment="1">
      <alignment horizontal="center"/>
    </xf>
    <xf numFmtId="168" fontId="3" fillId="0" borderId="0" xfId="7" applyNumberFormat="1"/>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9" fillId="0" borderId="48" xfId="0" applyFont="1" applyBorder="1" applyAlignment="1">
      <alignment horizontal="left"/>
    </xf>
    <xf numFmtId="0" fontId="0" fillId="0" borderId="1"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9" fillId="0" borderId="50" xfId="0" applyFont="1" applyBorder="1" applyAlignment="1">
      <alignment horizontal="left"/>
    </xf>
    <xf numFmtId="0" fontId="9" fillId="0" borderId="3" xfId="0" applyFont="1" applyBorder="1" applyAlignment="1">
      <alignment horizontal="left"/>
    </xf>
    <xf numFmtId="0" fontId="0" fillId="0" borderId="3"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58" xfId="0" applyBorder="1" applyAlignment="1">
      <alignment horizontal="center"/>
    </xf>
    <xf numFmtId="0" fontId="9" fillId="0" borderId="29" xfId="0" applyFont="1" applyBorder="1" applyAlignment="1">
      <alignment horizontal="left"/>
    </xf>
    <xf numFmtId="0" fontId="0" fillId="0" borderId="61" xfId="0" applyBorder="1" applyAlignment="1">
      <alignment horizontal="center"/>
    </xf>
    <xf numFmtId="0" fontId="9" fillId="0" borderId="11" xfId="0" applyFont="1" applyBorder="1" applyAlignment="1">
      <alignment horizontal="left"/>
    </xf>
    <xf numFmtId="0" fontId="9" fillId="0" borderId="10" xfId="0" applyFont="1" applyBorder="1" applyAlignment="1">
      <alignment horizontal="left"/>
    </xf>
    <xf numFmtId="0" fontId="0" fillId="0" borderId="62" xfId="0" applyBorder="1" applyAlignment="1">
      <alignment horizontal="center"/>
    </xf>
    <xf numFmtId="0" fontId="0" fillId="0" borderId="5"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9" fillId="0" borderId="67" xfId="0" applyFont="1" applyBorder="1" applyAlignment="1">
      <alignment horizontal="left"/>
    </xf>
    <xf numFmtId="0" fontId="0" fillId="0" borderId="68" xfId="0" applyBorder="1" applyAlignment="1">
      <alignment horizontal="center"/>
    </xf>
    <xf numFmtId="0" fontId="0" fillId="0" borderId="67" xfId="0" applyBorder="1" applyAlignment="1">
      <alignment horizontal="center"/>
    </xf>
    <xf numFmtId="0" fontId="0" fillId="0" borderId="70" xfId="0" applyBorder="1" applyAlignment="1">
      <alignment horizontal="center"/>
    </xf>
    <xf numFmtId="0" fontId="3" fillId="0" borderId="29" xfId="0" applyFont="1" applyBorder="1" applyAlignment="1">
      <alignment horizontal="left"/>
    </xf>
    <xf numFmtId="0" fontId="3" fillId="0" borderId="10" xfId="0" applyFont="1" applyBorder="1" applyAlignment="1">
      <alignment horizontal="left"/>
    </xf>
    <xf numFmtId="0" fontId="9" fillId="0" borderId="65" xfId="0" applyFont="1" applyBorder="1" applyAlignment="1">
      <alignment horizontal="left"/>
    </xf>
    <xf numFmtId="0" fontId="0" fillId="0" borderId="71" xfId="0" applyBorder="1" applyAlignment="1">
      <alignment horizontal="center"/>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5" xfId="0" applyBorder="1" applyAlignment="1">
      <alignment horizontal="center"/>
    </xf>
    <xf numFmtId="0" fontId="3" fillId="0" borderId="76" xfId="0" applyFont="1" applyBorder="1" applyAlignment="1">
      <alignment horizontal="left"/>
    </xf>
    <xf numFmtId="0" fontId="9" fillId="0" borderId="78" xfId="0" applyFont="1" applyBorder="1" applyAlignment="1">
      <alignment horizontal="left"/>
    </xf>
    <xf numFmtId="0" fontId="0" fillId="0" borderId="79" xfId="0" applyBorder="1" applyAlignment="1">
      <alignment horizontal="center"/>
    </xf>
    <xf numFmtId="0" fontId="0" fillId="0" borderId="80" xfId="0" applyBorder="1" applyAlignment="1">
      <alignment horizontal="center"/>
    </xf>
    <xf numFmtId="0" fontId="3" fillId="0" borderId="5" xfId="0" applyFont="1" applyBorder="1" applyAlignment="1"/>
    <xf numFmtId="0" fontId="0" fillId="0" borderId="81" xfId="0" applyBorder="1" applyAlignment="1">
      <alignment horizontal="center"/>
    </xf>
    <xf numFmtId="0" fontId="3" fillId="0" borderId="20" xfId="0" applyFont="1" applyBorder="1" applyAlignment="1">
      <alignment horizontal="left"/>
    </xf>
    <xf numFmtId="0" fontId="3" fillId="0" borderId="23" xfId="0" applyFont="1" applyBorder="1" applyAlignment="1">
      <alignment horizontal="left"/>
    </xf>
    <xf numFmtId="0" fontId="3" fillId="0" borderId="26" xfId="0" applyFont="1" applyBorder="1" applyAlignment="1"/>
    <xf numFmtId="0" fontId="3" fillId="0" borderId="82" xfId="0" applyFont="1" applyBorder="1" applyAlignment="1"/>
    <xf numFmtId="0" fontId="3" fillId="0" borderId="83" xfId="0" applyFont="1" applyBorder="1" applyAlignment="1"/>
    <xf numFmtId="0" fontId="3" fillId="0" borderId="84" xfId="0" applyFont="1" applyBorder="1" applyAlignment="1"/>
    <xf numFmtId="0" fontId="3" fillId="0" borderId="85" xfId="0" applyFont="1" applyBorder="1" applyAlignment="1"/>
    <xf numFmtId="0" fontId="3" fillId="0" borderId="86" xfId="0" applyFont="1" applyBorder="1" applyAlignment="1"/>
    <xf numFmtId="0" fontId="3" fillId="0" borderId="25" xfId="0" applyFont="1" applyBorder="1" applyAlignment="1"/>
    <xf numFmtId="0" fontId="3" fillId="0" borderId="84" xfId="0" applyFont="1" applyBorder="1" applyAlignment="1">
      <alignment horizontal="left"/>
    </xf>
    <xf numFmtId="0" fontId="0" fillId="16" borderId="7" xfId="0" applyFill="1" applyBorder="1" applyAlignment="1">
      <alignment horizontal="center"/>
    </xf>
    <xf numFmtId="0" fontId="0" fillId="0" borderId="0" xfId="0"/>
    <xf numFmtId="0" fontId="30" fillId="0" borderId="22" xfId="0" applyFont="1" applyBorder="1" applyAlignment="1">
      <alignment horizontal="center" vertical="center"/>
    </xf>
    <xf numFmtId="0" fontId="30" fillId="0" borderId="9" xfId="0" applyFont="1" applyBorder="1" applyAlignment="1">
      <alignment horizontal="center" vertical="center"/>
    </xf>
    <xf numFmtId="0" fontId="30" fillId="0" borderId="6" xfId="0" applyFont="1" applyBorder="1" applyAlignment="1">
      <alignment horizontal="center" vertical="center"/>
    </xf>
    <xf numFmtId="0" fontId="0" fillId="31" borderId="0" xfId="0" applyFill="1" applyAlignment="1">
      <alignment horizontal="center"/>
    </xf>
    <xf numFmtId="0" fontId="0" fillId="0" borderId="30" xfId="0" applyBorder="1" applyAlignment="1">
      <alignment horizontal="center"/>
    </xf>
    <xf numFmtId="0" fontId="27" fillId="32" borderId="0" xfId="9" applyFont="1" applyAlignment="1">
      <alignment horizontal="center"/>
    </xf>
    <xf numFmtId="0" fontId="18" fillId="19" borderId="0" xfId="5" applyBorder="1"/>
    <xf numFmtId="0" fontId="18" fillId="19" borderId="0" xfId="5" applyBorder="1" applyAlignment="1">
      <alignment horizontal="right"/>
    </xf>
    <xf numFmtId="0" fontId="18" fillId="19" borderId="0" xfId="5"/>
    <xf numFmtId="0" fontId="18" fillId="19" borderId="0" xfId="5" applyAlignment="1">
      <alignment horizontal="right"/>
    </xf>
    <xf numFmtId="0" fontId="3" fillId="24" borderId="0" xfId="7" applyFill="1" applyAlignment="1">
      <alignment horizontal="center"/>
    </xf>
    <xf numFmtId="0" fontId="0" fillId="0" borderId="0" xfId="0"/>
    <xf numFmtId="0" fontId="0" fillId="0" borderId="0" xfId="0"/>
    <xf numFmtId="0" fontId="0" fillId="0" borderId="0" xfId="0"/>
    <xf numFmtId="0" fontId="3" fillId="12" borderId="8" xfId="0" applyFont="1" applyFill="1" applyBorder="1"/>
    <xf numFmtId="0" fontId="3" fillId="12" borderId="9" xfId="0" applyFont="1" applyFill="1" applyBorder="1"/>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0" fillId="0" borderId="8" xfId="0" applyBorder="1" applyAlignment="1">
      <alignment horizontal="center" vertical="center"/>
    </xf>
    <xf numFmtId="0" fontId="29" fillId="0" borderId="5" xfId="0" applyFont="1" applyBorder="1" applyAlignment="1">
      <alignment horizontal="center" vertical="center"/>
    </xf>
    <xf numFmtId="0" fontId="21" fillId="0" borderId="0" xfId="0" quotePrefix="1" applyFont="1" applyFill="1" applyBorder="1" applyAlignment="1">
      <alignment horizontal="center" vertical="center"/>
    </xf>
    <xf numFmtId="0" fontId="0" fillId="10" borderId="7" xfId="0" applyFill="1" applyBorder="1"/>
    <xf numFmtId="0" fontId="3" fillId="0" borderId="7" xfId="0" applyFont="1" applyFill="1" applyBorder="1"/>
    <xf numFmtId="0" fontId="0" fillId="24" borderId="8" xfId="0" applyFill="1" applyBorder="1" applyAlignment="1">
      <alignment horizontal="center"/>
    </xf>
    <xf numFmtId="0" fontId="0" fillId="24" borderId="0" xfId="0" applyFill="1" applyBorder="1" applyAlignment="1">
      <alignment horizontal="center"/>
    </xf>
    <xf numFmtId="0" fontId="0" fillId="24" borderId="9" xfId="0" applyFill="1" applyBorder="1" applyAlignment="1">
      <alignment horizontal="center"/>
    </xf>
    <xf numFmtId="0" fontId="0" fillId="24" borderId="0" xfId="0" applyFill="1" applyAlignment="1">
      <alignment horizontal="center"/>
    </xf>
    <xf numFmtId="0" fontId="0" fillId="24" borderId="0" xfId="0" applyFill="1"/>
    <xf numFmtId="0" fontId="0" fillId="24" borderId="37" xfId="0" applyFill="1" applyBorder="1" applyAlignment="1">
      <alignment horizontal="center"/>
    </xf>
    <xf numFmtId="0" fontId="31" fillId="0" borderId="2" xfId="0" applyFont="1" applyBorder="1" applyProtection="1"/>
    <xf numFmtId="0" fontId="31" fillId="0" borderId="3" xfId="0" applyFont="1" applyBorder="1" applyProtection="1"/>
    <xf numFmtId="0" fontId="31" fillId="0" borderId="3" xfId="0" applyFont="1" applyBorder="1" applyAlignment="1" applyProtection="1">
      <alignment horizontal="center"/>
    </xf>
    <xf numFmtId="0" fontId="31" fillId="0" borderId="4" xfId="0" applyFont="1" applyBorder="1" applyAlignment="1" applyProtection="1">
      <alignment horizontal="center"/>
    </xf>
    <xf numFmtId="0" fontId="31" fillId="0" borderId="0" xfId="0" applyFont="1"/>
    <xf numFmtId="14" fontId="31" fillId="0" borderId="0" xfId="0" applyNumberFormat="1" applyFont="1"/>
    <xf numFmtId="22" fontId="31" fillId="0" borderId="0" xfId="0" applyNumberFormat="1" applyFont="1"/>
    <xf numFmtId="0" fontId="34" fillId="0" borderId="0" xfId="0" applyFont="1" applyFill="1" applyBorder="1" applyAlignment="1" applyProtection="1">
      <alignment horizontal="left"/>
    </xf>
    <xf numFmtId="0" fontId="35" fillId="0" borderId="0" xfId="0" applyFont="1" applyFill="1" applyAlignment="1" applyProtection="1">
      <alignment horizontal="left"/>
    </xf>
    <xf numFmtId="0" fontId="35" fillId="0" borderId="0" xfId="0" applyFont="1" applyFill="1" applyBorder="1" applyAlignment="1" applyProtection="1">
      <alignment horizontal="left"/>
    </xf>
    <xf numFmtId="0" fontId="31" fillId="3" borderId="5" xfId="0" applyFont="1" applyFill="1" applyBorder="1" applyProtection="1"/>
    <xf numFmtId="0" fontId="35" fillId="3" borderId="5" xfId="0" applyFont="1" applyFill="1" applyBorder="1" applyAlignment="1" applyProtection="1">
      <alignment horizontal="left"/>
    </xf>
    <xf numFmtId="0" fontId="35" fillId="3" borderId="5" xfId="0" applyFont="1" applyFill="1" applyBorder="1" applyAlignment="1" applyProtection="1">
      <alignment horizontal="center"/>
    </xf>
    <xf numFmtId="0" fontId="31" fillId="3" borderId="5" xfId="0" applyFont="1" applyFill="1" applyBorder="1"/>
    <xf numFmtId="0" fontId="35" fillId="3" borderId="6" xfId="0" applyFont="1" applyFill="1" applyBorder="1" applyAlignment="1" applyProtection="1">
      <alignment horizontal="center"/>
    </xf>
    <xf numFmtId="0" fontId="37" fillId="0" borderId="0" xfId="0" applyFont="1" applyFill="1" applyBorder="1" applyAlignment="1" applyProtection="1">
      <alignment horizontal="center"/>
    </xf>
    <xf numFmtId="0" fontId="35" fillId="0" borderId="0" xfId="0" applyFont="1" applyFill="1" applyAlignment="1" applyProtection="1">
      <alignment horizontal="center"/>
    </xf>
    <xf numFmtId="0" fontId="35" fillId="0" borderId="0" xfId="0" applyFont="1" applyFill="1" applyBorder="1" applyAlignment="1" applyProtection="1">
      <alignment horizontal="center"/>
    </xf>
    <xf numFmtId="0" fontId="31" fillId="0" borderId="0" xfId="0" applyFont="1" applyAlignment="1">
      <alignment horizontal="left"/>
    </xf>
    <xf numFmtId="0" fontId="38" fillId="0" borderId="1" xfId="0" applyFont="1" applyFill="1" applyBorder="1" applyAlignment="1" applyProtection="1">
      <alignment horizontal="right" vertical="center"/>
    </xf>
    <xf numFmtId="165" fontId="39" fillId="2" borderId="1" xfId="0" applyNumberFormat="1" applyFont="1" applyFill="1" applyBorder="1" applyAlignment="1" applyProtection="1">
      <alignment horizontal="center"/>
    </xf>
    <xf numFmtId="165" fontId="39" fillId="24" borderId="1" xfId="0" applyNumberFormat="1" applyFont="1" applyFill="1" applyBorder="1" applyAlignment="1" applyProtection="1">
      <alignment horizontal="center"/>
    </xf>
    <xf numFmtId="0" fontId="40" fillId="0" borderId="7" xfId="0" applyFont="1" applyFill="1" applyBorder="1" applyAlignment="1" applyProtection="1">
      <alignment horizontal="center"/>
    </xf>
    <xf numFmtId="166" fontId="31" fillId="0" borderId="0" xfId="0" applyNumberFormat="1" applyFont="1" applyAlignment="1">
      <alignment horizontal="left"/>
    </xf>
    <xf numFmtId="0" fontId="38" fillId="0" borderId="7" xfId="0" applyFont="1" applyFill="1" applyBorder="1" applyAlignment="1" applyProtection="1">
      <alignment horizontal="right" vertical="center"/>
    </xf>
    <xf numFmtId="0" fontId="31" fillId="0" borderId="0" xfId="0" applyFont="1" applyFill="1"/>
    <xf numFmtId="165" fontId="39" fillId="24" borderId="7" xfId="0" applyNumberFormat="1" applyFont="1" applyFill="1" applyBorder="1" applyAlignment="1" applyProtection="1">
      <alignment horizontal="center"/>
    </xf>
    <xf numFmtId="0" fontId="41" fillId="0" borderId="7" xfId="0" applyFont="1" applyFill="1" applyBorder="1" applyAlignment="1" applyProtection="1">
      <alignment horizontal="center"/>
    </xf>
    <xf numFmtId="0" fontId="41" fillId="26" borderId="7" xfId="0" applyFont="1" applyFill="1" applyBorder="1" applyAlignment="1" applyProtection="1">
      <alignment horizontal="center"/>
    </xf>
    <xf numFmtId="0" fontId="43" fillId="26" borderId="7" xfId="0" applyFont="1" applyFill="1" applyBorder="1" applyAlignment="1" applyProtection="1">
      <alignment horizontal="center"/>
    </xf>
    <xf numFmtId="0" fontId="41" fillId="27" borderId="7" xfId="0" applyFont="1" applyFill="1" applyBorder="1" applyAlignment="1" applyProtection="1">
      <alignment horizontal="right" vertical="center"/>
    </xf>
    <xf numFmtId="0" fontId="42" fillId="27" borderId="26" xfId="0" applyFont="1" applyFill="1" applyBorder="1" applyAlignment="1" applyProtection="1">
      <alignment horizontal="left" vertical="center"/>
    </xf>
    <xf numFmtId="0" fontId="31" fillId="0" borderId="0" xfId="0" applyFont="1" applyProtection="1"/>
    <xf numFmtId="0" fontId="0" fillId="0" borderId="0" xfId="0"/>
    <xf numFmtId="0" fontId="3" fillId="17" borderId="5" xfId="0" applyFont="1" applyFill="1" applyBorder="1" applyAlignment="1">
      <alignment horizontal="center"/>
    </xf>
    <xf numFmtId="0" fontId="3" fillId="17" borderId="8" xfId="0" applyFont="1" applyFill="1" applyBorder="1" applyAlignment="1">
      <alignment horizontal="center"/>
    </xf>
    <xf numFmtId="0" fontId="3" fillId="17" borderId="0" xfId="0" applyFont="1" applyFill="1" applyBorder="1" applyAlignment="1">
      <alignment horizontal="center"/>
    </xf>
    <xf numFmtId="0" fontId="3" fillId="17" borderId="9" xfId="0" applyFont="1" applyFill="1" applyBorder="1" applyAlignment="1">
      <alignment horizontal="center"/>
    </xf>
    <xf numFmtId="14" fontId="0" fillId="0" borderId="0" xfId="0" applyNumberFormat="1" applyFill="1" applyBorder="1"/>
    <xf numFmtId="14" fontId="18" fillId="19" borderId="0" xfId="5" applyNumberFormat="1" applyBorder="1" applyAlignment="1">
      <alignment horizontal="right"/>
    </xf>
    <xf numFmtId="165" fontId="39" fillId="34" borderId="1" xfId="0" applyNumberFormat="1" applyFont="1" applyFill="1" applyBorder="1" applyAlignment="1" applyProtection="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xf numFmtId="0" fontId="0" fillId="0" borderId="20" xfId="0" applyBorder="1" applyAlignment="1">
      <alignment horizontal="center"/>
    </xf>
    <xf numFmtId="0" fontId="0" fillId="0" borderId="0" xfId="0"/>
    <xf numFmtId="0" fontId="45" fillId="35" borderId="20" xfId="0" applyFont="1" applyFill="1" applyBorder="1" applyAlignment="1">
      <alignment horizontal="left"/>
    </xf>
    <xf numFmtId="0" fontId="0" fillId="8" borderId="0" xfId="0" applyFill="1"/>
    <xf numFmtId="0" fontId="0" fillId="0" borderId="29" xfId="0" applyBorder="1" applyAlignment="1">
      <alignment horizontal="left"/>
    </xf>
    <xf numFmtId="0" fontId="0" fillId="0" borderId="23" xfId="0" applyBorder="1" applyAlignment="1">
      <alignment horizontal="center"/>
    </xf>
    <xf numFmtId="0" fontId="0" fillId="0" borderId="88" xfId="0" applyFont="1" applyFill="1" applyBorder="1" applyAlignment="1">
      <alignment horizontal="center"/>
    </xf>
    <xf numFmtId="0" fontId="0" fillId="0" borderId="8" xfId="0" applyBorder="1"/>
    <xf numFmtId="0" fontId="0" fillId="0" borderId="9" xfId="0" applyBorder="1"/>
    <xf numFmtId="168" fontId="0" fillId="0" borderId="9" xfId="0" applyNumberFormat="1" applyBorder="1"/>
    <xf numFmtId="0" fontId="0" fillId="36" borderId="0" xfId="0" applyFill="1" applyAlignment="1">
      <alignment horizontal="center"/>
    </xf>
    <xf numFmtId="0" fontId="47" fillId="36" borderId="0" xfId="0" applyFont="1" applyFill="1" applyAlignment="1">
      <alignment horizontal="center"/>
    </xf>
    <xf numFmtId="0" fontId="0" fillId="0" borderId="76" xfId="0" applyBorder="1" applyAlignment="1">
      <alignment horizontal="center"/>
    </xf>
    <xf numFmtId="168" fontId="0" fillId="0" borderId="0" xfId="0" applyNumberFormat="1" applyAlignment="1">
      <alignment horizontal="center"/>
    </xf>
    <xf numFmtId="0" fontId="3" fillId="36" borderId="0" xfId="0" applyFont="1" applyFill="1" applyAlignment="1">
      <alignment horizontal="center"/>
    </xf>
    <xf numFmtId="0" fontId="0" fillId="36" borderId="0" xfId="0" applyFill="1"/>
    <xf numFmtId="0" fontId="4" fillId="37" borderId="88" xfId="0" applyFont="1" applyFill="1" applyBorder="1" applyAlignment="1">
      <alignment horizontal="center"/>
    </xf>
    <xf numFmtId="0" fontId="0" fillId="0" borderId="2" xfId="0" applyBorder="1"/>
    <xf numFmtId="0" fontId="0" fillId="0" borderId="4" xfId="0" applyBorder="1"/>
    <xf numFmtId="168" fontId="0" fillId="0" borderId="8" xfId="0" applyNumberFormat="1" applyFill="1" applyBorder="1"/>
    <xf numFmtId="0" fontId="0" fillId="35" borderId="0" xfId="0" applyFill="1" applyAlignment="1">
      <alignment horizontal="center"/>
    </xf>
    <xf numFmtId="168" fontId="0" fillId="35" borderId="0" xfId="0" applyNumberFormat="1" applyFill="1" applyAlignment="1">
      <alignment horizontal="center"/>
    </xf>
    <xf numFmtId="0" fontId="0" fillId="0" borderId="0" xfId="0" applyFill="1" applyAlignment="1">
      <alignment horizontal="center" vertical="center"/>
    </xf>
    <xf numFmtId="0" fontId="3" fillId="0" borderId="0" xfId="0" applyFont="1" applyFill="1"/>
    <xf numFmtId="0" fontId="0" fillId="38" borderId="0" xfId="0" applyFill="1"/>
    <xf numFmtId="0" fontId="48" fillId="38" borderId="0" xfId="0" applyFont="1" applyFill="1" applyAlignment="1">
      <alignment horizontal="center"/>
    </xf>
    <xf numFmtId="14" fontId="0" fillId="39" borderId="0" xfId="0" applyNumberFormat="1" applyFill="1" applyAlignment="1">
      <alignment horizontal="center"/>
    </xf>
    <xf numFmtId="169" fontId="49" fillId="0" borderId="0" xfId="0" applyNumberFormat="1" applyFont="1" applyAlignment="1">
      <alignment horizontal="center"/>
    </xf>
    <xf numFmtId="0" fontId="20" fillId="0" borderId="0" xfId="0" applyFont="1"/>
    <xf numFmtId="14" fontId="0" fillId="40" borderId="0" xfId="0" applyNumberFormat="1" applyFill="1" applyAlignment="1">
      <alignment horizontal="center"/>
    </xf>
    <xf numFmtId="14" fontId="0" fillId="0" borderId="0" xfId="0" applyNumberFormat="1" applyFill="1" applyAlignment="1">
      <alignment horizontal="center"/>
    </xf>
    <xf numFmtId="0" fontId="3" fillId="25" borderId="0" xfId="0" applyFont="1" applyFill="1"/>
    <xf numFmtId="0" fontId="0" fillId="0" borderId="0" xfId="0"/>
    <xf numFmtId="14" fontId="0" fillId="23" borderId="88" xfId="0" applyNumberFormat="1" applyFill="1" applyBorder="1" applyAlignment="1">
      <alignment horizontal="center"/>
    </xf>
    <xf numFmtId="14" fontId="0" fillId="41" borderId="0" xfId="0" applyNumberFormat="1" applyFill="1" applyAlignment="1">
      <alignment horizontal="center"/>
    </xf>
    <xf numFmtId="169" fontId="49" fillId="10" borderId="0" xfId="0" applyNumberFormat="1" applyFont="1" applyFill="1" applyAlignment="1">
      <alignment horizontal="center"/>
    </xf>
    <xf numFmtId="0" fontId="48" fillId="10" borderId="0" xfId="0" applyFont="1" applyFill="1" applyAlignment="1">
      <alignment horizontal="center"/>
    </xf>
    <xf numFmtId="0" fontId="0" fillId="25" borderId="0" xfId="0" applyFill="1"/>
    <xf numFmtId="170" fontId="0" fillId="35" borderId="0" xfId="0" applyNumberFormat="1" applyFill="1"/>
    <xf numFmtId="170" fontId="0" fillId="22" borderId="0" xfId="0" applyNumberFormat="1" applyFill="1"/>
    <xf numFmtId="0" fontId="49" fillId="0" borderId="0" xfId="0" applyFont="1" applyAlignment="1">
      <alignment horizontal="center"/>
    </xf>
    <xf numFmtId="0" fontId="8" fillId="35" borderId="0" xfId="0" applyFont="1" applyFill="1" applyAlignment="1">
      <alignment horizontal="left"/>
    </xf>
    <xf numFmtId="0" fontId="4" fillId="0" borderId="90" xfId="0" applyFont="1" applyBorder="1" applyAlignment="1">
      <alignment horizontal="center"/>
    </xf>
    <xf numFmtId="168" fontId="0" fillId="0" borderId="0" xfId="0" applyNumberFormat="1"/>
    <xf numFmtId="0" fontId="19" fillId="33" borderId="50" xfId="4" applyFont="1" applyFill="1" applyBorder="1" applyAlignment="1">
      <alignment horizontal="center"/>
    </xf>
    <xf numFmtId="0" fontId="19" fillId="33" borderId="54" xfId="4" applyFont="1" applyFill="1" applyBorder="1" applyAlignment="1">
      <alignment horizontal="center"/>
    </xf>
    <xf numFmtId="0" fontId="19" fillId="33" borderId="55" xfId="4" applyFont="1" applyFill="1" applyBorder="1" applyAlignment="1">
      <alignment horizontal="center"/>
    </xf>
    <xf numFmtId="0" fontId="46" fillId="25" borderId="29" xfId="0" applyFont="1" applyFill="1" applyBorder="1" applyAlignment="1">
      <alignment horizontal="center"/>
    </xf>
    <xf numFmtId="0" fontId="0" fillId="25" borderId="31" xfId="0" applyFill="1" applyBorder="1" applyAlignment="1">
      <alignment horizontal="center"/>
    </xf>
    <xf numFmtId="0" fontId="46" fillId="25" borderId="10" xfId="0" applyFont="1" applyFill="1" applyBorder="1" applyAlignment="1">
      <alignment horizontal="center"/>
    </xf>
    <xf numFmtId="0" fontId="0" fillId="25" borderId="66" xfId="0" applyFill="1" applyBorder="1" applyAlignment="1">
      <alignment horizontal="center"/>
    </xf>
    <xf numFmtId="0" fontId="0" fillId="25" borderId="76" xfId="0" applyFill="1" applyBorder="1" applyAlignment="1">
      <alignment horizontal="center"/>
    </xf>
    <xf numFmtId="0" fontId="3" fillId="25" borderId="81" xfId="0" applyFont="1" applyFill="1" applyBorder="1" applyAlignment="1">
      <alignment horizontal="center"/>
    </xf>
    <xf numFmtId="0" fontId="0" fillId="25" borderId="11" xfId="0" applyFill="1" applyBorder="1" applyAlignment="1">
      <alignment horizontal="center"/>
    </xf>
    <xf numFmtId="0" fontId="3" fillId="25" borderId="12" xfId="0" applyFont="1" applyFill="1" applyBorder="1" applyAlignment="1">
      <alignment horizontal="center"/>
    </xf>
    <xf numFmtId="0" fontId="0" fillId="25" borderId="12" xfId="0" applyFill="1" applyBorder="1" applyAlignment="1">
      <alignment horizontal="center"/>
    </xf>
    <xf numFmtId="0" fontId="0" fillId="25" borderId="10" xfId="0" applyFill="1" applyBorder="1" applyAlignment="1">
      <alignment horizontal="center"/>
    </xf>
    <xf numFmtId="0" fontId="0" fillId="25" borderId="23" xfId="0" applyFill="1" applyBorder="1" applyAlignment="1">
      <alignment horizontal="center"/>
    </xf>
    <xf numFmtId="0" fontId="4" fillId="25" borderId="88" xfId="0" applyFont="1" applyFill="1" applyBorder="1" applyAlignment="1">
      <alignment horizontal="center"/>
    </xf>
    <xf numFmtId="0" fontId="15" fillId="25" borderId="89" xfId="3" applyFill="1" applyBorder="1" applyAlignment="1">
      <alignment horizontal="center"/>
    </xf>
    <xf numFmtId="0" fontId="15" fillId="25" borderId="47" xfId="3" applyFill="1" applyBorder="1" applyAlignment="1">
      <alignment horizontal="center"/>
    </xf>
    <xf numFmtId="0" fontId="15" fillId="25" borderId="43" xfId="3" applyFill="1" applyBorder="1" applyAlignment="1">
      <alignment horizontal="center"/>
    </xf>
    <xf numFmtId="0" fontId="0" fillId="0" borderId="0" xfId="0"/>
    <xf numFmtId="0" fontId="0" fillId="0" borderId="0" xfId="0" applyFont="1"/>
    <xf numFmtId="0" fontId="51" fillId="0" borderId="0" xfId="0" applyFont="1"/>
    <xf numFmtId="0" fontId="51" fillId="12" borderId="8" xfId="0" applyFont="1" applyFill="1" applyBorder="1"/>
    <xf numFmtId="0" fontId="51" fillId="12" borderId="9" xfId="0" applyFont="1" applyFill="1" applyBorder="1"/>
    <xf numFmtId="0" fontId="51" fillId="16" borderId="8" xfId="0" applyFont="1" applyFill="1" applyBorder="1"/>
    <xf numFmtId="0" fontId="51" fillId="16" borderId="9" xfId="0" applyFont="1" applyFill="1" applyBorder="1"/>
    <xf numFmtId="0" fontId="51" fillId="17" borderId="8" xfId="0" applyFont="1" applyFill="1" applyBorder="1" applyAlignment="1">
      <alignment horizontal="center"/>
    </xf>
    <xf numFmtId="0" fontId="51" fillId="17" borderId="5" xfId="0" applyFont="1" applyFill="1" applyBorder="1" applyAlignment="1">
      <alignment horizontal="center"/>
    </xf>
    <xf numFmtId="0" fontId="51" fillId="17" borderId="0" xfId="0" applyFont="1" applyFill="1" applyBorder="1" applyAlignment="1">
      <alignment horizontal="center"/>
    </xf>
    <xf numFmtId="0" fontId="51" fillId="17" borderId="9" xfId="0" applyFont="1" applyFill="1" applyBorder="1" applyAlignment="1">
      <alignment horizontal="center"/>
    </xf>
    <xf numFmtId="0" fontId="51" fillId="0" borderId="0" xfId="0" applyFont="1" applyAlignment="1">
      <alignment horizontal="center" vertical="center"/>
    </xf>
    <xf numFmtId="0" fontId="51" fillId="0" borderId="29" xfId="0" applyFont="1" applyBorder="1" applyAlignment="1">
      <alignment horizontal="center" vertical="center"/>
    </xf>
    <xf numFmtId="0" fontId="52" fillId="0" borderId="31" xfId="0" applyFont="1" applyBorder="1" applyAlignment="1">
      <alignment horizontal="center" vertical="center"/>
    </xf>
    <xf numFmtId="0" fontId="51" fillId="0" borderId="7" xfId="0" applyFont="1" applyBorder="1"/>
    <xf numFmtId="0" fontId="51" fillId="0" borderId="11" xfId="0" applyFont="1" applyBorder="1" applyAlignment="1">
      <alignment horizontal="center" vertical="center"/>
    </xf>
    <xf numFmtId="0" fontId="52" fillId="0" borderId="12" xfId="0" applyFont="1" applyBorder="1" applyAlignment="1">
      <alignment horizontal="center" vertical="center"/>
    </xf>
    <xf numFmtId="0" fontId="51" fillId="0" borderId="10" xfId="0" applyFont="1" applyBorder="1" applyAlignment="1">
      <alignment horizontal="center" vertical="center"/>
    </xf>
    <xf numFmtId="0" fontId="52" fillId="0" borderId="66" xfId="0" applyFont="1" applyBorder="1" applyAlignment="1">
      <alignment horizontal="center" vertical="center"/>
    </xf>
    <xf numFmtId="0" fontId="53" fillId="0" borderId="0" xfId="0" applyFont="1" applyAlignment="1">
      <alignment horizontal="center" vertical="center"/>
    </xf>
    <xf numFmtId="0" fontId="0" fillId="0" borderId="0" xfId="0"/>
    <xf numFmtId="0" fontId="20" fillId="0" borderId="29" xfId="0" applyFont="1" applyBorder="1" applyAlignment="1">
      <alignment horizontal="center" vertical="center"/>
    </xf>
    <xf numFmtId="0" fontId="8" fillId="0" borderId="31" xfId="0" applyFont="1" applyBorder="1" applyAlignment="1">
      <alignment horizontal="center" vertical="center"/>
    </xf>
    <xf numFmtId="0" fontId="20" fillId="0" borderId="83" xfId="0" applyFont="1" applyBorder="1" applyAlignment="1">
      <alignment horizontal="center" vertical="center"/>
    </xf>
    <xf numFmtId="0" fontId="20" fillId="0" borderId="11" xfId="0" applyFont="1" applyBorder="1" applyAlignment="1">
      <alignment horizontal="center" vertical="center"/>
    </xf>
    <xf numFmtId="0" fontId="8" fillId="0" borderId="12" xfId="0" applyFont="1" applyBorder="1" applyAlignment="1">
      <alignment horizontal="center" vertical="center"/>
    </xf>
    <xf numFmtId="0" fontId="20" fillId="0" borderId="26" xfId="0" applyFont="1" applyBorder="1" applyAlignment="1">
      <alignment horizontal="center" vertical="center"/>
    </xf>
    <xf numFmtId="0" fontId="20" fillId="0" borderId="10" xfId="0" applyFont="1" applyBorder="1"/>
    <xf numFmtId="0" fontId="20" fillId="0" borderId="66" xfId="0" applyFont="1" applyBorder="1"/>
    <xf numFmtId="0" fontId="20" fillId="0" borderId="86" xfId="0" applyFont="1" applyBorder="1"/>
    <xf numFmtId="0" fontId="18" fillId="19" borderId="0" xfId="5" applyAlignment="1">
      <alignment horizontal="center"/>
    </xf>
    <xf numFmtId="0" fontId="3" fillId="24" borderId="0" xfId="7" applyFill="1"/>
    <xf numFmtId="0" fontId="19" fillId="24" borderId="36" xfId="6" applyFill="1" applyAlignment="1">
      <alignment horizontal="center"/>
    </xf>
    <xf numFmtId="168" fontId="3" fillId="24" borderId="1" xfId="7" applyNumberFormat="1" applyFill="1" applyBorder="1" applyAlignment="1">
      <alignment horizontal="center"/>
    </xf>
    <xf numFmtId="0" fontId="18" fillId="42" borderId="0" xfId="5" applyFill="1" applyAlignment="1">
      <alignment horizontal="center"/>
    </xf>
    <xf numFmtId="0" fontId="44" fillId="0" borderId="0" xfId="0" applyFont="1" applyFill="1"/>
    <xf numFmtId="167" fontId="0" fillId="0" borderId="0" xfId="0" applyNumberFormat="1"/>
    <xf numFmtId="165" fontId="39" fillId="43" borderId="1" xfId="0" applyNumberFormat="1" applyFont="1" applyFill="1" applyBorder="1" applyAlignment="1" applyProtection="1">
      <alignment horizontal="center"/>
    </xf>
    <xf numFmtId="0" fontId="56" fillId="44" borderId="91" xfId="0" applyFont="1" applyFill="1" applyBorder="1" applyAlignment="1">
      <alignment horizontal="left" vertical="center" wrapText="1"/>
    </xf>
    <xf numFmtId="0" fontId="58" fillId="44" borderId="91" xfId="0" applyFont="1" applyFill="1" applyBorder="1" applyAlignment="1">
      <alignment horizontal="left" vertical="center" wrapText="1"/>
    </xf>
    <xf numFmtId="0" fontId="57" fillId="44" borderId="91" xfId="0" applyFont="1" applyFill="1" applyBorder="1" applyAlignment="1">
      <alignment horizontal="left" vertical="center" wrapText="1"/>
    </xf>
    <xf numFmtId="14" fontId="59" fillId="43" borderId="0" xfId="0" applyNumberFormat="1" applyFont="1" applyFill="1"/>
    <xf numFmtId="14" fontId="60" fillId="45" borderId="0" xfId="0" applyNumberFormat="1" applyFont="1" applyFill="1"/>
    <xf numFmtId="14" fontId="59" fillId="2" borderId="0" xfId="0" applyNumberFormat="1" applyFont="1" applyFill="1"/>
    <xf numFmtId="14" fontId="59" fillId="46" borderId="0" xfId="0" applyNumberFormat="1" applyFont="1" applyFill="1"/>
    <xf numFmtId="14" fontId="59" fillId="34" borderId="0" xfId="0" applyNumberFormat="1" applyFont="1" applyFill="1"/>
    <xf numFmtId="165" fontId="5" fillId="34" borderId="1" xfId="0" applyNumberFormat="1" applyFont="1" applyFill="1" applyBorder="1" applyAlignment="1" applyProtection="1">
      <alignment horizontal="center"/>
    </xf>
    <xf numFmtId="165" fontId="5" fillId="43" borderId="1" xfId="0" applyNumberFormat="1" applyFont="1" applyFill="1" applyBorder="1" applyAlignment="1" applyProtection="1">
      <alignment horizontal="center"/>
    </xf>
    <xf numFmtId="165" fontId="5" fillId="47" borderId="1" xfId="0" applyNumberFormat="1" applyFont="1" applyFill="1" applyBorder="1" applyAlignment="1" applyProtection="1">
      <alignment horizontal="center"/>
    </xf>
    <xf numFmtId="0" fontId="0" fillId="0" borderId="0" xfId="0"/>
    <xf numFmtId="165" fontId="5" fillId="48" borderId="1" xfId="0" applyNumberFormat="1" applyFont="1" applyFill="1" applyBorder="1" applyAlignment="1" applyProtection="1">
      <alignment horizontal="center"/>
    </xf>
    <xf numFmtId="0" fontId="3" fillId="0" borderId="0" xfId="0" quotePrefix="1" applyFont="1" applyFill="1"/>
    <xf numFmtId="0" fontId="0" fillId="11" borderId="8" xfId="0" applyFill="1" applyBorder="1" applyAlignment="1">
      <alignment horizontal="center"/>
    </xf>
    <xf numFmtId="0" fontId="0" fillId="11" borderId="33" xfId="0" applyFill="1" applyBorder="1" applyAlignment="1">
      <alignment horizontal="center"/>
    </xf>
    <xf numFmtId="0" fontId="0" fillId="11" borderId="0" xfId="0" applyFill="1" applyBorder="1" applyAlignment="1">
      <alignment horizontal="center"/>
    </xf>
    <xf numFmtId="0" fontId="13" fillId="11" borderId="0" xfId="0" applyFont="1" applyFill="1" applyAlignment="1">
      <alignment horizontal="center"/>
    </xf>
    <xf numFmtId="0" fontId="0" fillId="11" borderId="0" xfId="0" applyFill="1"/>
    <xf numFmtId="0" fontId="0" fillId="41" borderId="8" xfId="0" applyFill="1" applyBorder="1" applyAlignment="1">
      <alignment horizontal="center"/>
    </xf>
    <xf numFmtId="0" fontId="0" fillId="41" borderId="33" xfId="0" applyFill="1" applyBorder="1" applyAlignment="1">
      <alignment horizontal="center"/>
    </xf>
    <xf numFmtId="0" fontId="0" fillId="41" borderId="0" xfId="0" applyFill="1" applyBorder="1" applyAlignment="1">
      <alignment horizontal="center"/>
    </xf>
    <xf numFmtId="0" fontId="13" fillId="41" borderId="0" xfId="0" applyFont="1" applyFill="1" applyAlignment="1">
      <alignment horizontal="center"/>
    </xf>
    <xf numFmtId="0" fontId="0" fillId="41" borderId="0" xfId="0" applyFill="1"/>
    <xf numFmtId="0" fontId="0" fillId="24" borderId="33" xfId="0" applyFill="1" applyBorder="1" applyAlignment="1">
      <alignment horizontal="center"/>
    </xf>
    <xf numFmtId="0" fontId="0" fillId="0" borderId="7" xfId="0" applyFont="1" applyFill="1" applyBorder="1" applyAlignment="1">
      <alignment horizontal="center"/>
    </xf>
    <xf numFmtId="0" fontId="0" fillId="0" borderId="7" xfId="0" applyFill="1" applyBorder="1" applyAlignment="1">
      <alignment horizontal="center"/>
    </xf>
    <xf numFmtId="0" fontId="41" fillId="0" borderId="7" xfId="0" applyFont="1" applyFill="1" applyBorder="1" applyAlignment="1" applyProtection="1">
      <alignment horizontal="center"/>
      <protection locked="0"/>
    </xf>
    <xf numFmtId="0" fontId="61" fillId="26" borderId="7" xfId="0" applyFont="1" applyFill="1" applyBorder="1" applyAlignment="1" applyProtection="1">
      <alignment horizontal="center"/>
      <protection locked="0"/>
    </xf>
    <xf numFmtId="0" fontId="41" fillId="27" borderId="7" xfId="0" applyFont="1" applyFill="1" applyBorder="1" applyAlignment="1" applyProtection="1">
      <alignment horizontal="right" vertical="center"/>
      <protection locked="0"/>
    </xf>
    <xf numFmtId="0" fontId="42" fillId="27" borderId="26" xfId="0" applyFont="1" applyFill="1" applyBorder="1" applyAlignment="1" applyProtection="1">
      <alignment horizontal="left" vertical="center"/>
      <protection locked="0"/>
    </xf>
    <xf numFmtId="0" fontId="41" fillId="0" borderId="26" xfId="0" applyFont="1" applyFill="1" applyBorder="1" applyAlignment="1" applyProtection="1">
      <alignment horizontal="center"/>
      <protection locked="0"/>
    </xf>
    <xf numFmtId="0" fontId="49" fillId="0" borderId="0" xfId="0" applyFont="1" applyFill="1" applyProtection="1">
      <protection locked="0"/>
    </xf>
    <xf numFmtId="0" fontId="41" fillId="0" borderId="7" xfId="0" applyFont="1" applyFill="1" applyBorder="1" applyAlignment="1" applyProtection="1">
      <alignment horizontal="right" vertical="center"/>
      <protection locked="0"/>
    </xf>
    <xf numFmtId="0" fontId="42" fillId="0" borderId="26" xfId="0" applyFont="1" applyFill="1" applyBorder="1" applyAlignment="1" applyProtection="1">
      <alignment horizontal="left" vertical="center"/>
      <protection locked="0"/>
    </xf>
    <xf numFmtId="165" fontId="62" fillId="45" borderId="1" xfId="0" applyNumberFormat="1" applyFont="1" applyFill="1" applyBorder="1" applyAlignment="1" applyProtection="1">
      <alignment horizontal="center"/>
    </xf>
    <xf numFmtId="165" fontId="5" fillId="49" borderId="1" xfId="0" applyNumberFormat="1" applyFont="1" applyFill="1" applyBorder="1" applyAlignment="1" applyProtection="1">
      <alignment horizontal="center"/>
    </xf>
    <xf numFmtId="165" fontId="5" fillId="50" borderId="1" xfId="0" applyNumberFormat="1" applyFont="1" applyFill="1" applyBorder="1" applyAlignment="1" applyProtection="1">
      <alignment horizontal="center"/>
    </xf>
    <xf numFmtId="0" fontId="4" fillId="9" borderId="0" xfId="0" applyFont="1" applyFill="1" applyAlignment="1">
      <alignment horizontal="center"/>
    </xf>
    <xf numFmtId="0" fontId="4" fillId="7" borderId="0" xfId="0" applyFont="1" applyFill="1" applyAlignment="1">
      <alignment horizontal="center"/>
    </xf>
    <xf numFmtId="0" fontId="0" fillId="7" borderId="0" xfId="0" quotePrefix="1" applyFill="1" applyAlignment="1">
      <alignment horizontal="center"/>
    </xf>
    <xf numFmtId="167" fontId="0" fillId="0" borderId="7" xfId="0" applyNumberFormat="1" applyFill="1" applyBorder="1" applyAlignment="1">
      <alignment horizontal="center"/>
    </xf>
    <xf numFmtId="167" fontId="0" fillId="0" borderId="12" xfId="0" applyNumberFormat="1" applyFill="1" applyBorder="1" applyAlignment="1">
      <alignment horizontal="center"/>
    </xf>
    <xf numFmtId="167" fontId="0" fillId="0" borderId="62" xfId="0" applyNumberFormat="1" applyFill="1" applyBorder="1" applyAlignment="1">
      <alignment horizontal="center"/>
    </xf>
    <xf numFmtId="167" fontId="0" fillId="0" borderId="66" xfId="0" applyNumberFormat="1" applyFill="1" applyBorder="1" applyAlignment="1">
      <alignment horizontal="center"/>
    </xf>
    <xf numFmtId="167" fontId="0" fillId="0" borderId="63" xfId="0" applyNumberFormat="1" applyBorder="1" applyAlignment="1">
      <alignment horizontal="center"/>
    </xf>
    <xf numFmtId="167" fontId="0" fillId="0" borderId="64" xfId="0" applyNumberForma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 fillId="6" borderId="24" xfId="0" applyFont="1" applyFill="1" applyBorder="1" applyAlignment="1">
      <alignment horizontal="center"/>
    </xf>
    <xf numFmtId="0" fontId="4" fillId="6" borderId="26" xfId="0" applyFont="1" applyFill="1" applyBorder="1" applyAlignment="1">
      <alignment horizontal="center"/>
    </xf>
    <xf numFmtId="167" fontId="0" fillId="0" borderId="41" xfId="0" applyNumberFormat="1" applyBorder="1" applyAlignment="1">
      <alignment horizontal="center"/>
    </xf>
    <xf numFmtId="167" fontId="0" fillId="0" borderId="42" xfId="0" applyNumberFormat="1" applyBorder="1" applyAlignment="1">
      <alignment horizontal="center"/>
    </xf>
    <xf numFmtId="0" fontId="0" fillId="0" borderId="0" xfId="0"/>
    <xf numFmtId="0" fontId="4" fillId="6" borderId="28" xfId="0" applyFont="1" applyFill="1" applyBorder="1" applyAlignment="1">
      <alignment horizontal="center"/>
    </xf>
    <xf numFmtId="0" fontId="4" fillId="6" borderId="0" xfId="0" applyFont="1" applyFill="1" applyBorder="1" applyAlignment="1">
      <alignment horizontal="center"/>
    </xf>
    <xf numFmtId="167" fontId="0" fillId="14" borderId="56" xfId="0" applyNumberFormat="1" applyFill="1" applyBorder="1" applyAlignment="1">
      <alignment horizontal="center"/>
    </xf>
    <xf numFmtId="167" fontId="0" fillId="14" borderId="57" xfId="0" applyNumberFormat="1" applyFill="1" applyBorder="1" applyAlignment="1">
      <alignment horizontal="center"/>
    </xf>
    <xf numFmtId="167" fontId="0" fillId="14" borderId="59" xfId="0" applyNumberFormat="1" applyFill="1" applyBorder="1" applyAlignment="1">
      <alignment horizontal="center"/>
    </xf>
    <xf numFmtId="167" fontId="0" fillId="14" borderId="60" xfId="0" applyNumberFormat="1" applyFill="1" applyBorder="1" applyAlignment="1">
      <alignment horizontal="center"/>
    </xf>
    <xf numFmtId="167" fontId="0" fillId="0" borderId="59" xfId="0" applyNumberFormat="1" applyBorder="1" applyAlignment="1">
      <alignment horizontal="center"/>
    </xf>
    <xf numFmtId="167" fontId="0" fillId="0" borderId="60" xfId="0" applyNumberFormat="1" applyBorder="1" applyAlignment="1">
      <alignment horizontal="center"/>
    </xf>
    <xf numFmtId="167" fontId="0" fillId="0" borderId="24" xfId="0" applyNumberFormat="1" applyBorder="1" applyAlignment="1">
      <alignment horizontal="center"/>
    </xf>
    <xf numFmtId="167" fontId="0" fillId="0" borderId="27" xfId="0" applyNumberFormat="1" applyBorder="1" applyAlignment="1">
      <alignment horizontal="center"/>
    </xf>
    <xf numFmtId="167" fontId="0" fillId="14" borderId="21" xfId="0" applyNumberFormat="1" applyFill="1" applyBorder="1" applyAlignment="1">
      <alignment horizontal="center"/>
    </xf>
    <xf numFmtId="167" fontId="0" fillId="14" borderId="22" xfId="0" applyNumberFormat="1" applyFill="1" applyBorder="1" applyAlignment="1">
      <alignment horizontal="center"/>
    </xf>
    <xf numFmtId="167" fontId="0" fillId="14" borderId="51" xfId="0" applyNumberFormat="1" applyFill="1" applyBorder="1" applyAlignment="1">
      <alignment horizontal="center"/>
    </xf>
    <xf numFmtId="167" fontId="0" fillId="14" borderId="52" xfId="0" applyNumberFormat="1" applyFill="1" applyBorder="1" applyAlignment="1">
      <alignment horizontal="center"/>
    </xf>
    <xf numFmtId="167" fontId="0" fillId="14" borderId="28" xfId="0" applyNumberFormat="1" applyFill="1" applyBorder="1" applyAlignment="1">
      <alignment horizontal="center"/>
    </xf>
    <xf numFmtId="167" fontId="0" fillId="14" borderId="69" xfId="0" applyNumberFormat="1" applyFill="1" applyBorder="1" applyAlignment="1">
      <alignment horizontal="center"/>
    </xf>
    <xf numFmtId="167" fontId="0" fillId="14" borderId="77" xfId="0" applyNumberFormat="1" applyFill="1" applyBorder="1" applyAlignment="1">
      <alignment horizontal="center"/>
    </xf>
    <xf numFmtId="167" fontId="0" fillId="14" borderId="87" xfId="0" applyNumberFormat="1" applyFill="1" applyBorder="1" applyAlignment="1">
      <alignment horizontal="center"/>
    </xf>
    <xf numFmtId="167" fontId="3" fillId="14" borderId="41" xfId="0" applyNumberFormat="1" applyFont="1" applyFill="1" applyBorder="1" applyAlignment="1">
      <alignment horizontal="center"/>
    </xf>
    <xf numFmtId="167" fontId="3" fillId="14" borderId="42" xfId="0" applyNumberFormat="1" applyFont="1" applyFill="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14" fillId="0" borderId="35" xfId="2"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41" fillId="0" borderId="24" xfId="0" applyFont="1" applyFill="1" applyBorder="1" applyAlignment="1" applyProtection="1">
      <alignment horizontal="center" vertical="center"/>
      <protection locked="0"/>
    </xf>
    <xf numFmtId="0" fontId="41" fillId="0" borderId="25" xfId="0" applyFont="1" applyFill="1" applyBorder="1" applyAlignment="1" applyProtection="1">
      <alignment horizontal="center" vertical="center"/>
      <protection locked="0"/>
    </xf>
    <xf numFmtId="0" fontId="41" fillId="0" borderId="24" xfId="0" applyFont="1" applyFill="1" applyBorder="1" applyAlignment="1" applyProtection="1">
      <alignment horizontal="center" vertical="center"/>
    </xf>
    <xf numFmtId="0" fontId="41" fillId="0" borderId="25" xfId="0" applyFont="1" applyFill="1" applyBorder="1" applyAlignment="1" applyProtection="1">
      <alignment horizontal="center" vertical="center"/>
    </xf>
    <xf numFmtId="0" fontId="41" fillId="0" borderId="26"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xf>
    <xf numFmtId="0" fontId="35" fillId="3" borderId="0" xfId="0" applyFont="1" applyFill="1" applyBorder="1" applyAlignment="1" applyProtection="1">
      <alignment horizontal="center"/>
    </xf>
    <xf numFmtId="0" fontId="35" fillId="3" borderId="9" xfId="0" applyFont="1" applyFill="1" applyBorder="1" applyAlignment="1" applyProtection="1">
      <alignment horizontal="center"/>
    </xf>
    <xf numFmtId="164" fontId="36" fillId="3" borderId="5" xfId="0" applyNumberFormat="1" applyFont="1" applyFill="1" applyBorder="1" applyAlignment="1" applyProtection="1">
      <alignment horizontal="center"/>
    </xf>
    <xf numFmtId="0" fontId="32" fillId="0" borderId="3" xfId="0" applyFont="1" applyBorder="1" applyAlignment="1" applyProtection="1">
      <alignment horizontal="center" vertical="center"/>
    </xf>
    <xf numFmtId="0" fontId="33" fillId="0" borderId="2" xfId="0" applyFont="1" applyFill="1" applyBorder="1" applyAlignment="1" applyProtection="1">
      <alignment horizontal="center"/>
    </xf>
    <xf numFmtId="0" fontId="33" fillId="0" borderId="3" xfId="0" applyFont="1" applyFill="1" applyBorder="1" applyAlignment="1" applyProtection="1">
      <alignment horizontal="center"/>
    </xf>
    <xf numFmtId="0" fontId="33" fillId="0" borderId="4" xfId="0" applyFont="1" applyFill="1" applyBorder="1" applyAlignment="1" applyProtection="1">
      <alignment horizontal="center"/>
    </xf>
    <xf numFmtId="0" fontId="34" fillId="8" borderId="20" xfId="0" applyFont="1" applyFill="1" applyBorder="1" applyAlignment="1" applyProtection="1">
      <alignment horizontal="center"/>
    </xf>
    <xf numFmtId="0" fontId="34" fillId="8" borderId="21" xfId="0" applyFont="1" applyFill="1" applyBorder="1" applyAlignment="1" applyProtection="1">
      <alignment horizontal="center"/>
    </xf>
    <xf numFmtId="0" fontId="34" fillId="8" borderId="22" xfId="0" applyFont="1" applyFill="1" applyBorder="1" applyAlignment="1" applyProtection="1">
      <alignment horizontal="center"/>
    </xf>
    <xf numFmtId="0" fontId="35" fillId="8" borderId="23" xfId="0" applyFont="1" applyFill="1" applyBorder="1" applyAlignment="1" applyProtection="1">
      <alignment horizontal="center"/>
    </xf>
    <xf numFmtId="0" fontId="35" fillId="8" borderId="5" xfId="0" applyFont="1" applyFill="1" applyBorder="1" applyAlignment="1" applyProtection="1">
      <alignment horizontal="center"/>
    </xf>
    <xf numFmtId="0" fontId="35" fillId="8" borderId="6" xfId="0" applyFont="1" applyFill="1" applyBorder="1" applyAlignment="1" applyProtection="1">
      <alignment horizontal="center"/>
    </xf>
    <xf numFmtId="0" fontId="34" fillId="3" borderId="8" xfId="0" applyFont="1" applyFill="1" applyBorder="1" applyAlignment="1" applyProtection="1">
      <alignment horizontal="center"/>
    </xf>
    <xf numFmtId="0" fontId="34" fillId="3" borderId="0" xfId="0" applyFont="1" applyFill="1" applyBorder="1" applyAlignment="1" applyProtection="1">
      <alignment horizontal="center"/>
    </xf>
    <xf numFmtId="0" fontId="34" fillId="3" borderId="9" xfId="0" applyFont="1" applyFill="1" applyBorder="1" applyAlignment="1" applyProtection="1">
      <alignment horizontal="center"/>
    </xf>
    <xf numFmtId="0" fontId="20" fillId="17" borderId="20" xfId="0" applyFont="1" applyFill="1" applyBorder="1" applyAlignment="1">
      <alignment horizontal="center"/>
    </xf>
    <xf numFmtId="0" fontId="20" fillId="17" borderId="21" xfId="0" applyFont="1" applyFill="1" applyBorder="1" applyAlignment="1">
      <alignment horizontal="center"/>
    </xf>
    <xf numFmtId="0" fontId="20" fillId="17" borderId="22" xfId="0" applyFont="1" applyFill="1" applyBorder="1" applyAlignment="1">
      <alignment horizontal="center"/>
    </xf>
    <xf numFmtId="0" fontId="51" fillId="12" borderId="20" xfId="0" applyFont="1" applyFill="1" applyBorder="1" applyAlignment="1">
      <alignment horizontal="center"/>
    </xf>
    <xf numFmtId="0" fontId="51" fillId="12" borderId="22" xfId="0" applyFont="1" applyFill="1" applyBorder="1" applyAlignment="1">
      <alignment horizontal="center"/>
    </xf>
    <xf numFmtId="0" fontId="51" fillId="16" borderId="20" xfId="0" applyFont="1" applyFill="1" applyBorder="1" applyAlignment="1">
      <alignment horizontal="center"/>
    </xf>
    <xf numFmtId="0" fontId="51" fillId="16" borderId="22" xfId="0" applyFont="1" applyFill="1" applyBorder="1" applyAlignment="1">
      <alignment horizontal="center"/>
    </xf>
    <xf numFmtId="0" fontId="20" fillId="12" borderId="20" xfId="0" applyFont="1" applyFill="1" applyBorder="1" applyAlignment="1">
      <alignment horizontal="center"/>
    </xf>
    <xf numFmtId="0" fontId="20" fillId="12" borderId="22" xfId="0" applyFont="1" applyFill="1" applyBorder="1" applyAlignment="1">
      <alignment horizontal="center"/>
    </xf>
    <xf numFmtId="0" fontId="20" fillId="16" borderId="20" xfId="0" applyFont="1" applyFill="1" applyBorder="1" applyAlignment="1">
      <alignment horizontal="center"/>
    </xf>
    <xf numFmtId="0" fontId="20" fillId="16" borderId="22" xfId="0" applyFont="1" applyFill="1" applyBorder="1" applyAlignment="1">
      <alignment horizontal="center"/>
    </xf>
    <xf numFmtId="0" fontId="23" fillId="0" borderId="35" xfId="2" applyFont="1" applyAlignment="1">
      <alignment horizontal="center"/>
    </xf>
    <xf numFmtId="0" fontId="0" fillId="0" borderId="40" xfId="0" applyBorder="1" applyAlignment="1">
      <alignment horizontal="center"/>
    </xf>
    <xf numFmtId="0" fontId="50" fillId="0" borderId="35" xfId="2" applyFont="1" applyAlignment="1">
      <alignment horizontal="center"/>
    </xf>
    <xf numFmtId="0" fontId="54" fillId="0" borderId="35" xfId="2" applyFont="1" applyAlignment="1">
      <alignment horizontal="center"/>
    </xf>
    <xf numFmtId="0" fontId="3" fillId="0" borderId="0" xfId="0" applyFont="1" applyAlignment="1">
      <alignment horizontal="center" vertical="center" wrapText="1"/>
    </xf>
    <xf numFmtId="0" fontId="51" fillId="17" borderId="20" xfId="0" applyFont="1" applyFill="1" applyBorder="1" applyAlignment="1">
      <alignment horizontal="center"/>
    </xf>
    <xf numFmtId="0" fontId="51" fillId="17" borderId="21" xfId="0" applyFont="1" applyFill="1" applyBorder="1" applyAlignment="1">
      <alignment horizontal="center"/>
    </xf>
    <xf numFmtId="0" fontId="51" fillId="17" borderId="22" xfId="0" applyFont="1" applyFill="1" applyBorder="1" applyAlignment="1">
      <alignment horizontal="center"/>
    </xf>
    <xf numFmtId="0" fontId="15" fillId="15" borderId="0" xfId="3" applyBorder="1" applyAlignment="1">
      <alignment horizontal="center"/>
    </xf>
    <xf numFmtId="0" fontId="15" fillId="15" borderId="37" xfId="3" applyBorder="1" applyAlignment="1">
      <alignment horizontal="center"/>
    </xf>
    <xf numFmtId="0" fontId="17" fillId="18" borderId="0" xfId="4" applyAlignment="1">
      <alignment horizontal="center"/>
    </xf>
    <xf numFmtId="0" fontId="18" fillId="19" borderId="0" xfId="5" applyAlignment="1">
      <alignment horizontal="center"/>
    </xf>
    <xf numFmtId="0" fontId="3" fillId="25" borderId="20" xfId="7" applyFill="1" applyBorder="1" applyAlignment="1">
      <alignment horizontal="center"/>
    </xf>
    <xf numFmtId="0" fontId="3" fillId="25" borderId="21" xfId="7" applyFill="1" applyBorder="1" applyAlignment="1">
      <alignment horizontal="center"/>
    </xf>
    <xf numFmtId="0" fontId="3" fillId="25" borderId="22" xfId="7" applyFill="1" applyBorder="1" applyAlignment="1">
      <alignment horizontal="center"/>
    </xf>
    <xf numFmtId="0" fontId="3" fillId="0" borderId="0" xfId="0" applyFont="1" applyAlignment="1">
      <alignment horizontal="center" wrapText="1"/>
    </xf>
    <xf numFmtId="0" fontId="13" fillId="0" borderId="0" xfId="0" applyFont="1" applyAlignment="1">
      <alignment horizontal="center" wrapText="1"/>
    </xf>
    <xf numFmtId="0" fontId="0" fillId="0" borderId="10" xfId="0" applyFill="1" applyBorder="1" applyAlignment="1">
      <alignment horizontal="center"/>
    </xf>
    <xf numFmtId="0" fontId="0" fillId="0" borderId="62" xfId="0" applyFill="1" applyBorder="1" applyAlignment="1">
      <alignment horizontal="center"/>
    </xf>
    <xf numFmtId="0" fontId="3" fillId="0" borderId="62" xfId="0" applyFont="1" applyFill="1" applyBorder="1" applyAlignment="1">
      <alignment horizontal="center"/>
    </xf>
    <xf numFmtId="0" fontId="0" fillId="0" borderId="66" xfId="0" applyFill="1" applyBorder="1" applyAlignment="1">
      <alignment horizontal="center"/>
    </xf>
  </cellXfs>
  <cellStyles count="10">
    <cellStyle name="20% - Accent1" xfId="8" builtinId="30"/>
    <cellStyle name="40% - Accent1" xfId="9" builtinId="31"/>
    <cellStyle name="Bad" xfId="4" builtinId="27"/>
    <cellStyle name="Check Cell" xfId="6" builtinId="23"/>
    <cellStyle name="Good" xfId="3" builtinId="26"/>
    <cellStyle name="Heading 1" xfId="2" builtinId="16"/>
    <cellStyle name="Hyperlink" xfId="1" builtinId="8"/>
    <cellStyle name="Neutral" xfId="5" builtinId="28"/>
    <cellStyle name="Normal" xfId="0" builtinId="0"/>
    <cellStyle name="Normal 2" xfId="7" xr:uid="{00000000-0005-0000-0000-000009000000}"/>
  </cellStyles>
  <dxfs count="51">
    <dxf>
      <font>
        <condense val="0"/>
        <extend val="0"/>
        <color indexed="9"/>
      </font>
    </dxf>
    <dxf>
      <font>
        <condense val="0"/>
        <extend val="0"/>
        <color indexed="9"/>
      </font>
    </dxf>
    <dxf>
      <font>
        <condense val="0"/>
        <extend val="0"/>
        <color indexed="9"/>
      </font>
    </dxf>
    <dxf>
      <font>
        <condense val="0"/>
        <extend val="0"/>
        <color indexed="12"/>
      </font>
    </dxf>
    <dxf>
      <font>
        <condense val="0"/>
        <extend val="0"/>
        <color indexed="9"/>
      </font>
    </dxf>
    <dxf>
      <font>
        <condense val="0"/>
        <extend val="0"/>
        <color indexed="9"/>
      </font>
    </dxf>
    <dxf>
      <font>
        <condense val="0"/>
        <extend val="0"/>
        <color indexed="9"/>
      </font>
    </dxf>
    <dxf>
      <font>
        <condense val="0"/>
        <extend val="0"/>
        <color indexed="12"/>
      </font>
    </dxf>
    <dxf>
      <font>
        <condense val="0"/>
        <extend val="0"/>
        <color indexed="9"/>
      </font>
    </dxf>
    <dxf>
      <font>
        <condense val="0"/>
        <extend val="0"/>
        <color indexed="9"/>
      </font>
    </dxf>
    <dxf>
      <font>
        <condense val="0"/>
        <extend val="0"/>
        <color indexed="9"/>
      </font>
    </dxf>
    <dxf>
      <font>
        <color theme="5" tint="-0.24994659260841701"/>
      </font>
      <fill>
        <patternFill>
          <bgColor theme="5" tint="0.59996337778862885"/>
        </patternFill>
      </fill>
    </dxf>
    <dxf>
      <font>
        <condense val="0"/>
        <extend val="0"/>
        <color indexed="9"/>
      </font>
    </dxf>
    <dxf>
      <font>
        <condense val="0"/>
        <extend val="0"/>
        <color indexed="9"/>
      </font>
    </dxf>
    <dxf>
      <font>
        <condense val="0"/>
        <extend val="0"/>
        <color indexed="9"/>
      </font>
    </dxf>
    <dxf>
      <font>
        <condense val="0"/>
        <extend val="0"/>
        <color indexed="12"/>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val="0"/>
        <i val="0"/>
        <color theme="0" tint="-4.9989318521683403E-2"/>
      </font>
    </dxf>
    <dxf>
      <fill>
        <patternFill patternType="darkHorizontal">
          <fgColor indexed="53"/>
        </patternFill>
      </fill>
    </dxf>
    <dxf>
      <fill>
        <patternFill patternType="darkHorizontal">
          <fgColor indexed="53"/>
        </patternFill>
      </fill>
    </dxf>
    <dxf>
      <fill>
        <patternFill patternType="darkHorizontal">
          <fgColor indexed="53"/>
        </patternFill>
      </fill>
    </dxf>
    <dxf>
      <fill>
        <patternFill patternType="darkHorizontal">
          <fgColor indexed="53"/>
        </patternFill>
      </fill>
    </dxf>
    <dxf>
      <fill>
        <patternFill patternType="darkHorizontal">
          <fgColor indexed="53"/>
        </patternFill>
      </fill>
    </dxf>
    <dxf>
      <fill>
        <patternFill patternType="darkHorizontal">
          <fgColor indexed="53"/>
        </patternFill>
      </fill>
    </dxf>
    <dxf>
      <fill>
        <patternFill patternType="darkHorizontal">
          <fgColor indexed="53"/>
        </patternFill>
      </fill>
    </dxf>
    <dxf>
      <font>
        <condense val="0"/>
        <extend val="0"/>
        <color indexed="22"/>
      </font>
    </dxf>
    <dxf>
      <font>
        <condense val="0"/>
        <extend val="0"/>
        <color indexed="22"/>
      </font>
    </dxf>
    <dxf>
      <font>
        <condense val="0"/>
        <extend val="0"/>
        <color indexed="9"/>
      </font>
    </dxf>
    <dxf>
      <font>
        <condense val="0"/>
        <extend val="0"/>
        <color indexed="53"/>
      </font>
    </dxf>
    <dxf>
      <font>
        <condense val="0"/>
        <extend val="0"/>
        <color indexed="9"/>
      </font>
    </dxf>
  </dxfs>
  <tableStyles count="0" defaultTableStyle="TableStyleMedium9" defaultPivotStyle="PivotStyleLight16"/>
  <colors>
    <mruColors>
      <color rgb="FFEAEAEA"/>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1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7.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1</xdr:row>
          <xdr:rowOff>19050</xdr:rowOff>
        </xdr:from>
        <xdr:to>
          <xdr:col>10</xdr:col>
          <xdr:colOff>504825</xdr:colOff>
          <xdr:row>2</xdr:row>
          <xdr:rowOff>95250</xdr:rowOff>
        </xdr:to>
        <xdr:sp macro="" textlink="">
          <xdr:nvSpPr>
            <xdr:cNvPr id="3082" name="HolidaysButton1"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xdr:row>
          <xdr:rowOff>19050</xdr:rowOff>
        </xdr:from>
        <xdr:to>
          <xdr:col>14</xdr:col>
          <xdr:colOff>171450</xdr:colOff>
          <xdr:row>2</xdr:row>
          <xdr:rowOff>95250</xdr:rowOff>
        </xdr:to>
        <xdr:sp macro="" textlink="">
          <xdr:nvSpPr>
            <xdr:cNvPr id="3085" name="AnalysisPrintButton"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581025</xdr:colOff>
          <xdr:row>43</xdr:row>
          <xdr:rowOff>0</xdr:rowOff>
        </xdr:from>
        <xdr:to>
          <xdr:col>19</xdr:col>
          <xdr:colOff>628650</xdr:colOff>
          <xdr:row>47</xdr:row>
          <xdr:rowOff>104775</xdr:rowOff>
        </xdr:to>
        <xdr:sp macro="" textlink="">
          <xdr:nvSpPr>
            <xdr:cNvPr id="2056" name="ClearAllNamesButton"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609600</xdr:colOff>
          <xdr:row>50</xdr:row>
          <xdr:rowOff>28575</xdr:rowOff>
        </xdr:from>
        <xdr:to>
          <xdr:col>19</xdr:col>
          <xdr:colOff>561975</xdr:colOff>
          <xdr:row>54</xdr:row>
          <xdr:rowOff>76200</xdr:rowOff>
        </xdr:to>
        <xdr:sp macro="" textlink="">
          <xdr:nvSpPr>
            <xdr:cNvPr id="2060" name="ClearCommentsButton"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6</xdr:col>
      <xdr:colOff>114300</xdr:colOff>
      <xdr:row>0</xdr:row>
      <xdr:rowOff>28575</xdr:rowOff>
    </xdr:from>
    <xdr:to>
      <xdr:col>7</xdr:col>
      <xdr:colOff>657225</xdr:colOff>
      <xdr:row>1</xdr:row>
      <xdr:rowOff>0</xdr:rowOff>
    </xdr:to>
    <xdr:pic>
      <xdr:nvPicPr>
        <xdr:cNvPr id="3" name="Picture 3" descr="logotop">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5972175" y="28575"/>
          <a:ext cx="1590675" cy="1200150"/>
        </a:xfrm>
        <a:prstGeom prst="rect">
          <a:avLst/>
        </a:prstGeom>
        <a:noFill/>
        <a:ln w="9525">
          <a:noFill/>
          <a:miter lim="800000"/>
          <a:headEnd/>
          <a:tailEnd/>
        </a:ln>
      </xdr:spPr>
    </xdr:pic>
    <xdr:clientData/>
  </xdr:twoCellAnchor>
  <xdr:twoCellAnchor editAs="oneCell">
    <xdr:from>
      <xdr:col>0</xdr:col>
      <xdr:colOff>600074</xdr:colOff>
      <xdr:row>0</xdr:row>
      <xdr:rowOff>38100</xdr:rowOff>
    </xdr:from>
    <xdr:to>
      <xdr:col>3</xdr:col>
      <xdr:colOff>142874</xdr:colOff>
      <xdr:row>0</xdr:row>
      <xdr:rowOff>1172542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4" y="38100"/>
          <a:ext cx="2257425" cy="11344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295275</xdr:colOff>
          <xdr:row>33</xdr:row>
          <xdr:rowOff>66675</xdr:rowOff>
        </xdr:from>
        <xdr:to>
          <xdr:col>18</xdr:col>
          <xdr:colOff>38100</xdr:colOff>
          <xdr:row>37</xdr:row>
          <xdr:rowOff>152400</xdr:rowOff>
        </xdr:to>
        <xdr:sp macro="" textlink="">
          <xdr:nvSpPr>
            <xdr:cNvPr id="13313" name="FormatButton" hidden="1">
              <a:extLst>
                <a:ext uri="{63B3BB69-23CF-44E3-9099-C40C66FF867C}">
                  <a14:compatExt spid="_x0000_s13313"/>
                </a:ext>
                <a:ext uri="{FF2B5EF4-FFF2-40B4-BE49-F238E27FC236}">
                  <a16:creationId xmlns:a16="http://schemas.microsoft.com/office/drawing/2014/main" id="{00000000-0008-0000-08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26</xdr:row>
          <xdr:rowOff>38100</xdr:rowOff>
        </xdr:from>
        <xdr:to>
          <xdr:col>13</xdr:col>
          <xdr:colOff>190500</xdr:colOff>
          <xdr:row>30</xdr:row>
          <xdr:rowOff>57150</xdr:rowOff>
        </xdr:to>
        <xdr:sp macro="" textlink="">
          <xdr:nvSpPr>
            <xdr:cNvPr id="13314" name="FillSeqListsButton"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161925</xdr:rowOff>
        </xdr:from>
        <xdr:to>
          <xdr:col>18</xdr:col>
          <xdr:colOff>19050</xdr:colOff>
          <xdr:row>30</xdr:row>
          <xdr:rowOff>133350</xdr:rowOff>
        </xdr:to>
        <xdr:sp macro="" textlink="">
          <xdr:nvSpPr>
            <xdr:cNvPr id="13315" name="CompleteListsButton" hidden="1">
              <a:extLst>
                <a:ext uri="{63B3BB69-23CF-44E3-9099-C40C66FF867C}">
                  <a14:compatExt spid="_x0000_s13315"/>
                </a:ext>
                <a:ext uri="{FF2B5EF4-FFF2-40B4-BE49-F238E27FC236}">
                  <a16:creationId xmlns:a16="http://schemas.microsoft.com/office/drawing/2014/main" id="{00000000-0008-0000-08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48</xdr:row>
          <xdr:rowOff>9525</xdr:rowOff>
        </xdr:from>
        <xdr:to>
          <xdr:col>7</xdr:col>
          <xdr:colOff>180975</xdr:colOff>
          <xdr:row>52</xdr:row>
          <xdr:rowOff>104775</xdr:rowOff>
        </xdr:to>
        <xdr:sp macro="" textlink="">
          <xdr:nvSpPr>
            <xdr:cNvPr id="13316" name="ProxChkButton" hidden="1">
              <a:extLst>
                <a:ext uri="{63B3BB69-23CF-44E3-9099-C40C66FF867C}">
                  <a14:compatExt spid="_x0000_s13316"/>
                </a:ext>
                <a:ext uri="{FF2B5EF4-FFF2-40B4-BE49-F238E27FC236}">
                  <a16:creationId xmlns:a16="http://schemas.microsoft.com/office/drawing/2014/main" id="{00000000-0008-0000-08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139</xdr:row>
          <xdr:rowOff>114300</xdr:rowOff>
        </xdr:from>
        <xdr:to>
          <xdr:col>7</xdr:col>
          <xdr:colOff>381000</xdr:colOff>
          <xdr:row>144</xdr:row>
          <xdr:rowOff>47625</xdr:rowOff>
        </xdr:to>
        <xdr:sp macro="" textlink="">
          <xdr:nvSpPr>
            <xdr:cNvPr id="13317" name="CommandButton1" hidden="1">
              <a:extLst>
                <a:ext uri="{63B3BB69-23CF-44E3-9099-C40C66FF867C}">
                  <a14:compatExt spid="_x0000_s13317"/>
                </a:ext>
                <a:ext uri="{FF2B5EF4-FFF2-40B4-BE49-F238E27FC236}">
                  <a16:creationId xmlns:a16="http://schemas.microsoft.com/office/drawing/2014/main" id="{00000000-0008-0000-08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28575</xdr:rowOff>
        </xdr:from>
        <xdr:to>
          <xdr:col>18</xdr:col>
          <xdr:colOff>28575</xdr:colOff>
          <xdr:row>46</xdr:row>
          <xdr:rowOff>0</xdr:rowOff>
        </xdr:to>
        <xdr:sp macro="" textlink="">
          <xdr:nvSpPr>
            <xdr:cNvPr id="13319" name="CmdTransferButton" hidden="1">
              <a:extLst>
                <a:ext uri="{63B3BB69-23CF-44E3-9099-C40C66FF867C}">
                  <a14:compatExt spid="_x0000_s13319"/>
                </a:ext>
                <a:ext uri="{FF2B5EF4-FFF2-40B4-BE49-F238E27FC236}">
                  <a16:creationId xmlns:a16="http://schemas.microsoft.com/office/drawing/2014/main" id="{00000000-0008-0000-08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15</xdr:col>
      <xdr:colOff>485775</xdr:colOff>
      <xdr:row>0</xdr:row>
      <xdr:rowOff>342900</xdr:rowOff>
    </xdr:from>
    <xdr:to>
      <xdr:col>17</xdr:col>
      <xdr:colOff>1238250</xdr:colOff>
      <xdr:row>8</xdr:row>
      <xdr:rowOff>180975</xdr:rowOff>
    </xdr:to>
    <xdr:pic>
      <xdr:nvPicPr>
        <xdr:cNvPr id="3" name="Picture 2" descr="http://www.exceldigest.com/myblog/wp-content/uploads/2012/09/XL10Colorindex.jpg">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342900"/>
          <a:ext cx="3448050"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AGBroster_NewYearGenerator_sequential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l-web.dropbox.com/RostersAGB/AGBroster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List"/>
      <sheetName val="CreateList (2)"/>
    </sheetNames>
    <sheetDataSet>
      <sheetData sheetId="0">
        <row r="5">
          <cell r="B5">
            <v>1</v>
          </cell>
          <cell r="C5" t="str">
            <v>DBC</v>
          </cell>
        </row>
        <row r="6">
          <cell r="B6">
            <v>2</v>
          </cell>
          <cell r="C6" t="str">
            <v>PJC</v>
          </cell>
        </row>
        <row r="7">
          <cell r="B7">
            <v>3</v>
          </cell>
          <cell r="C7" t="str">
            <v>RAC</v>
          </cell>
        </row>
        <row r="8">
          <cell r="B8">
            <v>4</v>
          </cell>
          <cell r="C8" t="str">
            <v>RC</v>
          </cell>
        </row>
        <row r="9">
          <cell r="B9">
            <v>5</v>
          </cell>
          <cell r="C9" t="str">
            <v>JGE</v>
          </cell>
        </row>
        <row r="10">
          <cell r="B10">
            <v>6</v>
          </cell>
          <cell r="C10" t="str">
            <v>SPF</v>
          </cell>
        </row>
        <row r="11">
          <cell r="B11">
            <v>7</v>
          </cell>
          <cell r="C11" t="str">
            <v>GBH</v>
          </cell>
        </row>
        <row r="12">
          <cell r="B12">
            <v>8</v>
          </cell>
          <cell r="C12" t="str">
            <v>GAH</v>
          </cell>
        </row>
        <row r="13">
          <cell r="B13">
            <v>9</v>
          </cell>
          <cell r="C13" t="str">
            <v>DJM</v>
          </cell>
        </row>
        <row r="14">
          <cell r="B14">
            <v>10</v>
          </cell>
          <cell r="C14" t="str">
            <v>CJM</v>
          </cell>
        </row>
        <row r="15">
          <cell r="B15">
            <v>11</v>
          </cell>
          <cell r="C15" t="str">
            <v>LDP</v>
          </cell>
        </row>
        <row r="16">
          <cell r="B16">
            <v>12</v>
          </cell>
          <cell r="C16" t="str">
            <v>RJR</v>
          </cell>
        </row>
        <row r="17">
          <cell r="B17">
            <v>13</v>
          </cell>
          <cell r="C17" t="str">
            <v>AJR</v>
          </cell>
        </row>
        <row r="18">
          <cell r="B18">
            <v>14</v>
          </cell>
          <cell r="C18" t="str">
            <v>MFS</v>
          </cell>
        </row>
        <row r="19">
          <cell r="B19">
            <v>15</v>
          </cell>
          <cell r="C19" t="str">
            <v>PRS</v>
          </cell>
        </row>
        <row r="20">
          <cell r="B20">
            <v>16</v>
          </cell>
          <cell r="C20" t="str">
            <v>HLT</v>
          </cell>
        </row>
        <row r="21">
          <cell r="B21">
            <v>17</v>
          </cell>
        </row>
        <row r="22">
          <cell r="B22">
            <v>18</v>
          </cell>
        </row>
        <row r="23">
          <cell r="B23">
            <v>19</v>
          </cell>
        </row>
        <row r="24">
          <cell r="B24">
            <v>20</v>
          </cell>
        </row>
        <row r="30">
          <cell r="C30" t="str">
            <v>AJR</v>
          </cell>
        </row>
        <row r="31">
          <cell r="C31" t="str">
            <v>GAH</v>
          </cell>
        </row>
        <row r="32">
          <cell r="C32" t="str">
            <v>RC</v>
          </cell>
        </row>
        <row r="33">
          <cell r="C33" t="str">
            <v>PRS</v>
          </cell>
        </row>
        <row r="34">
          <cell r="C34" t="str">
            <v>GBH</v>
          </cell>
        </row>
        <row r="35">
          <cell r="C35" t="str">
            <v>JGE</v>
          </cell>
        </row>
        <row r="36">
          <cell r="C36" t="str">
            <v>RJR</v>
          </cell>
        </row>
        <row r="37">
          <cell r="C37" t="str">
            <v>MFS</v>
          </cell>
        </row>
        <row r="38">
          <cell r="C38" t="str">
            <v>LDP</v>
          </cell>
        </row>
        <row r="39">
          <cell r="C39" t="str">
            <v>RAC</v>
          </cell>
        </row>
        <row r="40">
          <cell r="C40" t="str">
            <v>DBC</v>
          </cell>
        </row>
        <row r="41">
          <cell r="C41" t="str">
            <v>DBC</v>
          </cell>
        </row>
        <row r="42">
          <cell r="C42" t="str">
            <v>CJM</v>
          </cell>
        </row>
        <row r="43">
          <cell r="C43" t="str">
            <v>SPF</v>
          </cell>
        </row>
        <row r="44">
          <cell r="C44" t="str">
            <v>JGE</v>
          </cell>
        </row>
        <row r="45">
          <cell r="C45" t="str">
            <v>DJM</v>
          </cell>
        </row>
        <row r="46">
          <cell r="C46" t="str">
            <v>PJC</v>
          </cell>
        </row>
        <row r="47">
          <cell r="C47" t="str">
            <v>DJM</v>
          </cell>
        </row>
        <row r="48">
          <cell r="C48" t="str">
            <v>HLT</v>
          </cell>
        </row>
        <row r="49">
          <cell r="C49" t="str">
            <v>AJR</v>
          </cell>
        </row>
        <row r="50">
          <cell r="C50" t="str">
            <v>GAH</v>
          </cell>
        </row>
        <row r="51">
          <cell r="C51" t="str">
            <v>RC</v>
          </cell>
        </row>
        <row r="52">
          <cell r="C52" t="str">
            <v>PRS</v>
          </cell>
        </row>
        <row r="53">
          <cell r="C53" t="str">
            <v>RC</v>
          </cell>
        </row>
        <row r="54">
          <cell r="C54" t="str">
            <v>GBH</v>
          </cell>
        </row>
        <row r="55">
          <cell r="C55" t="str">
            <v>RJR</v>
          </cell>
        </row>
        <row r="56">
          <cell r="C56" t="str">
            <v>MFS</v>
          </cell>
        </row>
        <row r="57">
          <cell r="C57" t="str">
            <v>LDP</v>
          </cell>
        </row>
        <row r="58">
          <cell r="C58" t="str">
            <v>RAC</v>
          </cell>
        </row>
        <row r="59">
          <cell r="C59" t="str">
            <v>SPF</v>
          </cell>
        </row>
        <row r="60">
          <cell r="C60" t="str">
            <v>DBC</v>
          </cell>
        </row>
        <row r="61">
          <cell r="C61" t="str">
            <v>CJM</v>
          </cell>
        </row>
        <row r="62">
          <cell r="C62" t="str">
            <v>SPF</v>
          </cell>
        </row>
        <row r="63">
          <cell r="C63" t="str">
            <v>JGE</v>
          </cell>
        </row>
        <row r="64">
          <cell r="C64" t="str">
            <v>DJM</v>
          </cell>
        </row>
        <row r="65">
          <cell r="C65" t="str">
            <v>PRS</v>
          </cell>
        </row>
        <row r="66">
          <cell r="C66" t="str">
            <v>PJC</v>
          </cell>
        </row>
        <row r="67">
          <cell r="C67" t="str">
            <v>HLT</v>
          </cell>
        </row>
        <row r="68">
          <cell r="C68" t="str">
            <v>AJR</v>
          </cell>
        </row>
        <row r="69">
          <cell r="C69" t="str">
            <v>GAH</v>
          </cell>
        </row>
        <row r="70">
          <cell r="C70" t="str">
            <v>RC</v>
          </cell>
        </row>
        <row r="71">
          <cell r="C71" t="str">
            <v>LDP</v>
          </cell>
        </row>
        <row r="72">
          <cell r="C72" t="str">
            <v>PRS</v>
          </cell>
        </row>
        <row r="73">
          <cell r="C73" t="str">
            <v>GBH</v>
          </cell>
        </row>
        <row r="74">
          <cell r="C74" t="str">
            <v>RJR</v>
          </cell>
        </row>
        <row r="75">
          <cell r="C75" t="str">
            <v>MFS</v>
          </cell>
        </row>
        <row r="76">
          <cell r="C76" t="str">
            <v>LDP</v>
          </cell>
        </row>
        <row r="77">
          <cell r="C77" t="str">
            <v>GBH</v>
          </cell>
        </row>
        <row r="78">
          <cell r="C78" t="str">
            <v>RAC</v>
          </cell>
        </row>
        <row r="79">
          <cell r="C79" t="str">
            <v>DBC</v>
          </cell>
        </row>
        <row r="80">
          <cell r="C80" t="str">
            <v>CJM</v>
          </cell>
        </row>
        <row r="81">
          <cell r="C81" t="str">
            <v>SPF</v>
          </cell>
        </row>
        <row r="82">
          <cell r="C82" t="str">
            <v>JGE</v>
          </cell>
        </row>
        <row r="83">
          <cell r="C83" t="str">
            <v>RAC</v>
          </cell>
        </row>
        <row r="84">
          <cell r="C84" t="str">
            <v>DJM</v>
          </cell>
        </row>
        <row r="85">
          <cell r="C85" t="str">
            <v>PJC</v>
          </cell>
        </row>
        <row r="86">
          <cell r="C86" t="str">
            <v>HLT</v>
          </cell>
        </row>
        <row r="87">
          <cell r="C87" t="str">
            <v>AJR</v>
          </cell>
        </row>
        <row r="88">
          <cell r="C88" t="str">
            <v>GAH</v>
          </cell>
        </row>
        <row r="89">
          <cell r="C89" t="str">
            <v>AJR</v>
          </cell>
        </row>
        <row r="90">
          <cell r="C90" t="str">
            <v>RC</v>
          </cell>
        </row>
        <row r="91">
          <cell r="C91" t="str">
            <v>PRS</v>
          </cell>
        </row>
        <row r="92">
          <cell r="C92" t="str">
            <v>GBH</v>
          </cell>
        </row>
        <row r="93">
          <cell r="C93" t="str">
            <v>RJR</v>
          </cell>
        </row>
        <row r="94">
          <cell r="C94" t="str">
            <v>MFS</v>
          </cell>
        </row>
        <row r="95">
          <cell r="C95" t="str">
            <v>RJR</v>
          </cell>
        </row>
        <row r="96">
          <cell r="C96" t="str">
            <v>LDP</v>
          </cell>
        </row>
        <row r="97">
          <cell r="C97" t="str">
            <v>RAC</v>
          </cell>
        </row>
        <row r="98">
          <cell r="C98" t="str">
            <v>DBC</v>
          </cell>
        </row>
        <row r="99">
          <cell r="C99" t="str">
            <v>CJM</v>
          </cell>
        </row>
        <row r="100">
          <cell r="C100" t="str">
            <v>SPF</v>
          </cell>
        </row>
        <row r="101">
          <cell r="C101" t="str">
            <v>HLT</v>
          </cell>
        </row>
        <row r="102">
          <cell r="C102" t="str">
            <v>JGE</v>
          </cell>
        </row>
        <row r="103">
          <cell r="C103" t="str">
            <v>DJM</v>
          </cell>
        </row>
        <row r="104">
          <cell r="C104" t="str">
            <v>PJC</v>
          </cell>
        </row>
        <row r="105">
          <cell r="C105" t="str">
            <v>HLT</v>
          </cell>
        </row>
        <row r="106">
          <cell r="C106" t="str">
            <v>JGE</v>
          </cell>
        </row>
        <row r="107">
          <cell r="C107" t="str">
            <v>MFS</v>
          </cell>
        </row>
        <row r="108">
          <cell r="C108" t="str">
            <v>DBC</v>
          </cell>
        </row>
        <row r="109">
          <cell r="C109" t="str">
            <v>RJR</v>
          </cell>
        </row>
        <row r="110">
          <cell r="C110" t="str">
            <v>GAH</v>
          </cell>
        </row>
        <row r="111">
          <cell r="C111" t="str">
            <v>RC</v>
          </cell>
        </row>
        <row r="112">
          <cell r="C112" t="str">
            <v>AJR</v>
          </cell>
        </row>
        <row r="113">
          <cell r="C113" t="str">
            <v>PJC</v>
          </cell>
        </row>
        <row r="114">
          <cell r="C114" t="str">
            <v>HLT</v>
          </cell>
        </row>
        <row r="115">
          <cell r="C115" t="str">
            <v>GBH</v>
          </cell>
        </row>
        <row r="116">
          <cell r="C116" t="str">
            <v>RAC</v>
          </cell>
        </row>
        <row r="117">
          <cell r="C117" t="str">
            <v>CJM</v>
          </cell>
        </row>
        <row r="118">
          <cell r="C118" t="str">
            <v>SPF</v>
          </cell>
        </row>
        <row r="119">
          <cell r="C119" t="str">
            <v>GAH</v>
          </cell>
        </row>
        <row r="120">
          <cell r="C120" t="str">
            <v>MFS</v>
          </cell>
        </row>
        <row r="121">
          <cell r="C121" t="str">
            <v>PJC</v>
          </cell>
        </row>
        <row r="122">
          <cell r="C122" t="str">
            <v>PRS</v>
          </cell>
        </row>
        <row r="123">
          <cell r="C123" t="str">
            <v>LDP</v>
          </cell>
        </row>
        <row r="124">
          <cell r="C124" t="str">
            <v>DJM</v>
          </cell>
        </row>
        <row r="125">
          <cell r="C125" t="str">
            <v>CJM</v>
          </cell>
        </row>
        <row r="126">
          <cell r="C126" t="str">
            <v>JGE</v>
          </cell>
        </row>
        <row r="127">
          <cell r="C127" t="str">
            <v>DBC</v>
          </cell>
        </row>
        <row r="128">
          <cell r="C128" t="str">
            <v>RJR</v>
          </cell>
        </row>
        <row r="129">
          <cell r="C129" t="str">
            <v>GAH</v>
          </cell>
        </row>
        <row r="130">
          <cell r="C130" t="str">
            <v>RC</v>
          </cell>
        </row>
        <row r="131">
          <cell r="C131" t="str">
            <v>JGE</v>
          </cell>
        </row>
        <row r="132">
          <cell r="C132" t="str">
            <v>AJR</v>
          </cell>
        </row>
        <row r="133">
          <cell r="C133" t="str">
            <v>HLT</v>
          </cell>
        </row>
        <row r="134">
          <cell r="C134" t="str">
            <v>GBH</v>
          </cell>
        </row>
        <row r="135">
          <cell r="C135" t="str">
            <v>RAC</v>
          </cell>
        </row>
        <row r="136">
          <cell r="C136" t="str">
            <v>CJM</v>
          </cell>
        </row>
        <row r="137">
          <cell r="C137" t="str">
            <v>DBC</v>
          </cell>
        </row>
        <row r="138">
          <cell r="C138" t="str">
            <v>SPF</v>
          </cell>
        </row>
        <row r="139">
          <cell r="C139" t="str">
            <v>MFS</v>
          </cell>
        </row>
        <row r="140">
          <cell r="C140" t="str">
            <v>PJC</v>
          </cell>
        </row>
        <row r="141">
          <cell r="C141" t="str">
            <v>PRS</v>
          </cell>
        </row>
        <row r="142">
          <cell r="C142" t="str">
            <v>LDP</v>
          </cell>
        </row>
        <row r="143">
          <cell r="C143" t="str">
            <v>DJM</v>
          </cell>
        </row>
        <row r="144">
          <cell r="C144" t="str">
            <v>DJM</v>
          </cell>
        </row>
        <row r="145">
          <cell r="C145" t="str">
            <v>JGE</v>
          </cell>
        </row>
        <row r="146">
          <cell r="C146" t="str">
            <v>DBC</v>
          </cell>
        </row>
        <row r="147">
          <cell r="C147" t="str">
            <v>RJR</v>
          </cell>
        </row>
        <row r="148">
          <cell r="C148" t="str">
            <v>GAH</v>
          </cell>
        </row>
        <row r="149">
          <cell r="C149" t="str">
            <v>RC</v>
          </cell>
        </row>
        <row r="150">
          <cell r="C150" t="str">
            <v>RC</v>
          </cell>
        </row>
        <row r="151">
          <cell r="C151" t="str">
            <v>AJR</v>
          </cell>
        </row>
        <row r="152">
          <cell r="C152" t="str">
            <v>HLT</v>
          </cell>
        </row>
        <row r="153">
          <cell r="C153" t="str">
            <v>GBH</v>
          </cell>
        </row>
        <row r="154">
          <cell r="C154" t="str">
            <v>RAC</v>
          </cell>
        </row>
        <row r="155">
          <cell r="C155" t="str">
            <v>SPF</v>
          </cell>
        </row>
        <row r="156">
          <cell r="C156" t="str">
            <v>CJM</v>
          </cell>
        </row>
        <row r="157">
          <cell r="C157" t="str">
            <v>SPF</v>
          </cell>
        </row>
        <row r="158">
          <cell r="C158" t="str">
            <v>MFS</v>
          </cell>
        </row>
        <row r="159">
          <cell r="C159" t="str">
            <v>PJC</v>
          </cell>
        </row>
        <row r="160">
          <cell r="C160" t="str">
            <v>PRS</v>
          </cell>
        </row>
        <row r="161">
          <cell r="C161" t="str">
            <v>PRS</v>
          </cell>
        </row>
        <row r="162">
          <cell r="C162" t="str">
            <v>LDP</v>
          </cell>
        </row>
        <row r="163">
          <cell r="C163" t="str">
            <v>DJM</v>
          </cell>
        </row>
        <row r="164">
          <cell r="C164" t="str">
            <v>JGE</v>
          </cell>
        </row>
        <row r="165">
          <cell r="C165" t="str">
            <v>DBC</v>
          </cell>
        </row>
        <row r="166">
          <cell r="C166" t="str">
            <v>RJR</v>
          </cell>
        </row>
        <row r="167">
          <cell r="C167" t="str">
            <v>LDP</v>
          </cell>
        </row>
        <row r="168">
          <cell r="C168" t="str">
            <v>GAH</v>
          </cell>
        </row>
        <row r="169">
          <cell r="C169" t="str">
            <v>RC</v>
          </cell>
        </row>
        <row r="170">
          <cell r="C170" t="str">
            <v>AJR</v>
          </cell>
        </row>
        <row r="171">
          <cell r="C171" t="str">
            <v>HLT</v>
          </cell>
        </row>
        <row r="172">
          <cell r="C172" t="str">
            <v>GBH</v>
          </cell>
        </row>
        <row r="173">
          <cell r="C173" t="str">
            <v>GBH</v>
          </cell>
        </row>
        <row r="174">
          <cell r="C174" t="str">
            <v>RAC</v>
          </cell>
        </row>
        <row r="175">
          <cell r="C175" t="str">
            <v>CJM</v>
          </cell>
        </row>
        <row r="176">
          <cell r="C176" t="str">
            <v>SPF</v>
          </cell>
        </row>
        <row r="177">
          <cell r="C177" t="str">
            <v>MFS</v>
          </cell>
        </row>
        <row r="178">
          <cell r="C178" t="str">
            <v>PJC</v>
          </cell>
        </row>
        <row r="179">
          <cell r="C179" t="str">
            <v>RAC</v>
          </cell>
        </row>
        <row r="180">
          <cell r="C180" t="str">
            <v>PRS</v>
          </cell>
        </row>
        <row r="181">
          <cell r="C181" t="str">
            <v>LDP</v>
          </cell>
        </row>
        <row r="182">
          <cell r="C182" t="str">
            <v>DJM</v>
          </cell>
        </row>
        <row r="183">
          <cell r="C183" t="str">
            <v>GBH</v>
          </cell>
        </row>
        <row r="184">
          <cell r="C184" t="str">
            <v>PJC</v>
          </cell>
        </row>
        <row r="185">
          <cell r="C185" t="str">
            <v>AJR</v>
          </cell>
        </row>
        <row r="186">
          <cell r="C186" t="str">
            <v>MFS</v>
          </cell>
        </row>
        <row r="187">
          <cell r="C187" t="str">
            <v>SPF</v>
          </cell>
        </row>
        <row r="188">
          <cell r="C188" t="str">
            <v>CJM</v>
          </cell>
        </row>
        <row r="189">
          <cell r="C189" t="str">
            <v>AJR</v>
          </cell>
        </row>
        <row r="190">
          <cell r="C190" t="str">
            <v>JGE</v>
          </cell>
        </row>
        <row r="191">
          <cell r="C191" t="str">
            <v>RJR</v>
          </cell>
        </row>
        <row r="192">
          <cell r="C192" t="str">
            <v>LDP</v>
          </cell>
        </row>
        <row r="193">
          <cell r="C193" t="str">
            <v>PRS</v>
          </cell>
        </row>
        <row r="194">
          <cell r="C194" t="str">
            <v>HLT</v>
          </cell>
        </row>
        <row r="195">
          <cell r="C195" t="str">
            <v>RC</v>
          </cell>
        </row>
        <row r="196">
          <cell r="C196" t="str">
            <v>DJM</v>
          </cell>
        </row>
        <row r="197">
          <cell r="C197" t="str">
            <v>HLT</v>
          </cell>
        </row>
        <row r="198">
          <cell r="C198" t="str">
            <v>DBC</v>
          </cell>
        </row>
        <row r="199">
          <cell r="C199" t="str">
            <v>RAC</v>
          </cell>
        </row>
        <row r="200">
          <cell r="C200" t="str">
            <v>GAH</v>
          </cell>
        </row>
        <row r="201">
          <cell r="C201" t="str">
            <v>RJR</v>
          </cell>
        </row>
        <row r="202">
          <cell r="C202" t="str">
            <v>GBH</v>
          </cell>
        </row>
        <row r="203">
          <cell r="C203" t="str">
            <v>MFS</v>
          </cell>
        </row>
        <row r="204">
          <cell r="C204" t="str">
            <v>PJC</v>
          </cell>
        </row>
        <row r="205">
          <cell r="C205" t="str">
            <v>MFS</v>
          </cell>
        </row>
        <row r="206">
          <cell r="C206" t="str">
            <v>SPF</v>
          </cell>
        </row>
        <row r="207">
          <cell r="C207" t="str">
            <v>CJM</v>
          </cell>
        </row>
        <row r="208">
          <cell r="C208" t="str">
            <v>AJR</v>
          </cell>
        </row>
        <row r="209">
          <cell r="C209" t="str">
            <v>PJC</v>
          </cell>
        </row>
        <row r="210">
          <cell r="C210" t="str">
            <v>JGE</v>
          </cell>
        </row>
        <row r="211">
          <cell r="C211" t="str">
            <v>LDP</v>
          </cell>
        </row>
        <row r="212">
          <cell r="C212" t="str">
            <v>PRS</v>
          </cell>
        </row>
        <row r="213">
          <cell r="C213" t="str">
            <v>HLT</v>
          </cell>
        </row>
        <row r="214">
          <cell r="C214" t="str">
            <v>RC</v>
          </cell>
        </row>
        <row r="215">
          <cell r="C215" t="str">
            <v>GAH</v>
          </cell>
        </row>
        <row r="216">
          <cell r="C216" t="str">
            <v>DJM</v>
          </cell>
        </row>
        <row r="217">
          <cell r="C217" t="str">
            <v>DBC</v>
          </cell>
        </row>
        <row r="218">
          <cell r="C218" t="str">
            <v>RAC</v>
          </cell>
        </row>
        <row r="219">
          <cell r="C219" t="str">
            <v>GAH</v>
          </cell>
        </row>
        <row r="220">
          <cell r="C220" t="str">
            <v>RJR</v>
          </cell>
        </row>
        <row r="221">
          <cell r="C221" t="str">
            <v>CJM</v>
          </cell>
        </row>
        <row r="222">
          <cell r="C222" t="str">
            <v>GBH</v>
          </cell>
        </row>
        <row r="223">
          <cell r="C223" t="str">
            <v>PJC</v>
          </cell>
        </row>
        <row r="224">
          <cell r="C224" t="str">
            <v>MFS</v>
          </cell>
        </row>
        <row r="225">
          <cell r="C225" t="str">
            <v>SPF</v>
          </cell>
        </row>
        <row r="226">
          <cell r="C226" t="str">
            <v>CJM</v>
          </cell>
        </row>
        <row r="227">
          <cell r="C227" t="str">
            <v>JGE</v>
          </cell>
        </row>
        <row r="228">
          <cell r="C228" t="str">
            <v>AJR</v>
          </cell>
        </row>
        <row r="229">
          <cell r="C229" t="str">
            <v>JGE</v>
          </cell>
        </row>
        <row r="230">
          <cell r="C230" t="str">
            <v>LDP</v>
          </cell>
        </row>
        <row r="231">
          <cell r="C231" t="str">
            <v>PRS</v>
          </cell>
        </row>
        <row r="232">
          <cell r="C232" t="str">
            <v>HLT</v>
          </cell>
        </row>
        <row r="233">
          <cell r="C233" t="str">
            <v>DBC</v>
          </cell>
        </row>
        <row r="234">
          <cell r="C234" t="str">
            <v>RC</v>
          </cell>
        </row>
        <row r="235">
          <cell r="C235" t="str">
            <v>DJM</v>
          </cell>
        </row>
        <row r="236">
          <cell r="C236" t="str">
            <v>DBC</v>
          </cell>
        </row>
        <row r="237">
          <cell r="C237" t="str">
            <v>RAC</v>
          </cell>
        </row>
        <row r="238">
          <cell r="C238" t="str">
            <v>GAH</v>
          </cell>
        </row>
        <row r="239">
          <cell r="C239" t="str">
            <v>DJM</v>
          </cell>
        </row>
        <row r="240">
          <cell r="C240" t="str">
            <v>RJR</v>
          </cell>
        </row>
        <row r="241">
          <cell r="C241" t="str">
            <v>GBH</v>
          </cell>
        </row>
        <row r="242">
          <cell r="C242" t="str">
            <v>PJC</v>
          </cell>
        </row>
        <row r="243">
          <cell r="C243" t="str">
            <v>MFS</v>
          </cell>
        </row>
        <row r="244">
          <cell r="C244" t="str">
            <v>SPF</v>
          </cell>
        </row>
        <row r="245">
          <cell r="C245" t="str">
            <v>RC</v>
          </cell>
        </row>
        <row r="246">
          <cell r="C246" t="str">
            <v>CJM</v>
          </cell>
        </row>
        <row r="247">
          <cell r="C247" t="str">
            <v>AJR</v>
          </cell>
        </row>
        <row r="248">
          <cell r="C248" t="str">
            <v>JGE</v>
          </cell>
        </row>
        <row r="249">
          <cell r="C249" t="str">
            <v>LDP</v>
          </cell>
        </row>
        <row r="250">
          <cell r="C250" t="str">
            <v>PRS</v>
          </cell>
        </row>
        <row r="251">
          <cell r="C251" t="str">
            <v>SPF</v>
          </cell>
        </row>
        <row r="252">
          <cell r="C252" t="str">
            <v>HLT</v>
          </cell>
        </row>
        <row r="253">
          <cell r="C253" t="str">
            <v>RC</v>
          </cell>
        </row>
        <row r="254">
          <cell r="C254" t="str">
            <v>DJM</v>
          </cell>
        </row>
        <row r="255">
          <cell r="C255" t="str">
            <v>DBC</v>
          </cell>
        </row>
        <row r="256">
          <cell r="C256" t="str">
            <v>RAC</v>
          </cell>
        </row>
        <row r="257">
          <cell r="C257" t="str">
            <v>PRS</v>
          </cell>
        </row>
        <row r="258">
          <cell r="C258" t="str">
            <v>GAH</v>
          </cell>
        </row>
        <row r="259">
          <cell r="C259" t="str">
            <v>RJR</v>
          </cell>
        </row>
        <row r="260">
          <cell r="C260" t="str">
            <v>RJR</v>
          </cell>
        </row>
        <row r="261">
          <cell r="C261" t="str">
            <v>CJM</v>
          </cell>
        </row>
        <row r="262">
          <cell r="C262" t="str">
            <v>AJR</v>
          </cell>
        </row>
        <row r="263">
          <cell r="C263" t="str">
            <v>LDP</v>
          </cell>
        </row>
        <row r="264">
          <cell r="C264" t="str">
            <v>GAH</v>
          </cell>
        </row>
        <row r="265">
          <cell r="C265" t="str">
            <v>DJM</v>
          </cell>
        </row>
        <row r="266">
          <cell r="C266" t="str">
            <v>GBH</v>
          </cell>
        </row>
        <row r="267">
          <cell r="C267" t="str">
            <v>LDP</v>
          </cell>
        </row>
        <row r="268">
          <cell r="C268" t="str">
            <v>RAC</v>
          </cell>
        </row>
        <row r="269">
          <cell r="C269" t="str">
            <v>GBH</v>
          </cell>
        </row>
        <row r="270">
          <cell r="C270" t="str">
            <v>DBC</v>
          </cell>
        </row>
        <row r="271">
          <cell r="C271" t="str">
            <v>RC</v>
          </cell>
        </row>
        <row r="272">
          <cell r="C272" t="str">
            <v>HLT</v>
          </cell>
        </row>
        <row r="273">
          <cell r="C273" t="str">
            <v>PRS</v>
          </cell>
        </row>
        <row r="274">
          <cell r="C274" t="str">
            <v>JGE</v>
          </cell>
        </row>
        <row r="275">
          <cell r="C275" t="str">
            <v>RAC</v>
          </cell>
        </row>
        <row r="276">
          <cell r="C276" t="str">
            <v>SPF</v>
          </cell>
        </row>
        <row r="277">
          <cell r="C277" t="str">
            <v>MFS</v>
          </cell>
        </row>
        <row r="278">
          <cell r="C278" t="str">
            <v>PJC</v>
          </cell>
        </row>
        <row r="279">
          <cell r="C279" t="str">
            <v>RJR</v>
          </cell>
        </row>
        <row r="280">
          <cell r="C280" t="str">
            <v>CJM</v>
          </cell>
        </row>
        <row r="281">
          <cell r="C281" t="str">
            <v>AJR</v>
          </cell>
        </row>
        <row r="282">
          <cell r="C282" t="str">
            <v>AJR</v>
          </cell>
        </row>
        <row r="283">
          <cell r="C283" t="str">
            <v>GAH</v>
          </cell>
        </row>
        <row r="284">
          <cell r="C284" t="str">
            <v>DJM</v>
          </cell>
        </row>
        <row r="285">
          <cell r="C285" t="str">
            <v>GBH</v>
          </cell>
        </row>
        <row r="286">
          <cell r="C286" t="str">
            <v>LDP</v>
          </cell>
        </row>
        <row r="287">
          <cell r="C287" t="str">
            <v>RJR</v>
          </cell>
        </row>
        <row r="288">
          <cell r="C288" t="str">
            <v>RAC</v>
          </cell>
        </row>
        <row r="289">
          <cell r="C289" t="str">
            <v>DBC</v>
          </cell>
        </row>
        <row r="290">
          <cell r="C290" t="str">
            <v>RC</v>
          </cell>
        </row>
        <row r="291">
          <cell r="C291" t="str">
            <v>HLT</v>
          </cell>
        </row>
        <row r="292">
          <cell r="C292" t="str">
            <v>PRS</v>
          </cell>
        </row>
        <row r="293">
          <cell r="C293" t="str">
            <v>HLT</v>
          </cell>
        </row>
        <row r="294">
          <cell r="C294" t="str">
            <v>JGE</v>
          </cell>
        </row>
        <row r="295">
          <cell r="C295" t="str">
            <v>SPF</v>
          </cell>
        </row>
        <row r="296">
          <cell r="C296" t="str">
            <v>MFS</v>
          </cell>
        </row>
        <row r="297">
          <cell r="C297" t="str">
            <v>PJC</v>
          </cell>
        </row>
        <row r="298">
          <cell r="C298" t="str">
            <v>RJR</v>
          </cell>
        </row>
        <row r="299">
          <cell r="C299" t="str">
            <v>MFS</v>
          </cell>
        </row>
        <row r="300">
          <cell r="C300" t="str">
            <v>CJM</v>
          </cell>
        </row>
        <row r="301">
          <cell r="C301" t="str">
            <v>AJR</v>
          </cell>
        </row>
        <row r="302">
          <cell r="C302" t="str">
            <v>GAH</v>
          </cell>
        </row>
        <row r="303">
          <cell r="C303" t="str">
            <v>DJM</v>
          </cell>
        </row>
        <row r="304">
          <cell r="C304" t="str">
            <v>GBH</v>
          </cell>
        </row>
        <row r="305">
          <cell r="C305" t="str">
            <v>PJC</v>
          </cell>
        </row>
        <row r="306">
          <cell r="C306" t="str">
            <v>LDP</v>
          </cell>
        </row>
        <row r="307">
          <cell r="C307" t="str">
            <v>RAC</v>
          </cell>
        </row>
        <row r="308">
          <cell r="C308" t="str">
            <v>DBC</v>
          </cell>
        </row>
        <row r="309">
          <cell r="C309" t="str">
            <v>RC</v>
          </cell>
        </row>
        <row r="310">
          <cell r="C310" t="str">
            <v>HLT</v>
          </cell>
        </row>
        <row r="311">
          <cell r="C311" t="str">
            <v>GAH</v>
          </cell>
        </row>
        <row r="312">
          <cell r="C312" t="str">
            <v>PRS</v>
          </cell>
        </row>
        <row r="313">
          <cell r="C313" t="str">
            <v>JGE</v>
          </cell>
        </row>
        <row r="314">
          <cell r="C314" t="str">
            <v>SPF</v>
          </cell>
        </row>
        <row r="315">
          <cell r="C315" t="str">
            <v>MFS</v>
          </cell>
        </row>
        <row r="316">
          <cell r="C316" t="str">
            <v>PJC</v>
          </cell>
        </row>
        <row r="317">
          <cell r="C317" t="str">
            <v>CJM</v>
          </cell>
        </row>
        <row r="318">
          <cell r="C318" t="str">
            <v>RJR</v>
          </cell>
        </row>
        <row r="319">
          <cell r="C319" t="str">
            <v>CJM</v>
          </cell>
        </row>
        <row r="320">
          <cell r="C320" t="str">
            <v>AJR</v>
          </cell>
        </row>
        <row r="321">
          <cell r="C321" t="str">
            <v>GAH</v>
          </cell>
        </row>
        <row r="322">
          <cell r="C322" t="str">
            <v>DJM</v>
          </cell>
        </row>
        <row r="323">
          <cell r="C323" t="str">
            <v>JGE</v>
          </cell>
        </row>
        <row r="324">
          <cell r="C324" t="str">
            <v>GBH</v>
          </cell>
        </row>
        <row r="325">
          <cell r="C325" t="str">
            <v>LDP</v>
          </cell>
        </row>
        <row r="326">
          <cell r="C326" t="str">
            <v>RAC</v>
          </cell>
        </row>
        <row r="327">
          <cell r="C327" t="str">
            <v>DBC</v>
          </cell>
        </row>
        <row r="328">
          <cell r="C328" t="str">
            <v>RC</v>
          </cell>
        </row>
        <row r="329">
          <cell r="C329" t="str">
            <v>DBC</v>
          </cell>
        </row>
        <row r="330">
          <cell r="C330" t="str">
            <v>HLT</v>
          </cell>
        </row>
        <row r="331">
          <cell r="C331" t="str">
            <v>PRS</v>
          </cell>
        </row>
        <row r="332">
          <cell r="C332" t="str">
            <v>JGE</v>
          </cell>
        </row>
        <row r="333">
          <cell r="C333" t="str">
            <v>SPF</v>
          </cell>
        </row>
        <row r="334">
          <cell r="C334" t="str">
            <v>MFS</v>
          </cell>
        </row>
        <row r="335">
          <cell r="C335" t="str">
            <v>DJM</v>
          </cell>
        </row>
        <row r="336">
          <cell r="C336" t="str">
            <v>PJC</v>
          </cell>
        </row>
        <row r="337">
          <cell r="C337" t="str">
            <v>RAC</v>
          </cell>
        </row>
        <row r="338">
          <cell r="C338" t="str">
            <v>GBH</v>
          </cell>
        </row>
        <row r="339">
          <cell r="C339" t="str">
            <v>SPF</v>
          </cell>
        </row>
        <row r="340">
          <cell r="C340" t="str">
            <v>DBC</v>
          </cell>
        </row>
        <row r="341">
          <cell r="C341" t="str">
            <v>RC</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lash"/>
      <sheetName val="CurrentRoster"/>
      <sheetName val="Analyse"/>
      <sheetName val="Worksheet"/>
      <sheetName val="Holidays"/>
      <sheetName val="NewYear"/>
      <sheetName val="ICUworksheet"/>
      <sheetName val="PubHol"/>
      <sheetName val="Partners"/>
    </sheetNames>
    <sheetDataSet>
      <sheetData sheetId="0" refreshError="1"/>
      <sheetData sheetId="1" refreshError="1"/>
      <sheetData sheetId="2" refreshError="1">
        <row r="40">
          <cell r="C40">
            <v>41342</v>
          </cell>
          <cell r="F40" t="str">
            <v>GBH</v>
          </cell>
          <cell r="G40" t="str">
            <v>MFS</v>
          </cell>
          <cell r="H40" t="str">
            <v>BHS</v>
          </cell>
        </row>
        <row r="41">
          <cell r="F41" t="str">
            <v>GBH</v>
          </cell>
          <cell r="G41" t="str">
            <v>MFS</v>
          </cell>
          <cell r="H41" t="str">
            <v>BHS</v>
          </cell>
        </row>
        <row r="42">
          <cell r="F42" t="str">
            <v>AWC</v>
          </cell>
          <cell r="G42" t="str">
            <v>DBC</v>
          </cell>
          <cell r="H42" t="str">
            <v>BHS</v>
          </cell>
        </row>
        <row r="43">
          <cell r="F43" t="str">
            <v>CJM</v>
          </cell>
          <cell r="G43" t="str">
            <v>RJR</v>
          </cell>
          <cell r="H43" t="str">
            <v>BHS</v>
          </cell>
        </row>
        <row r="44">
          <cell r="F44" t="str">
            <v>CJM</v>
          </cell>
          <cell r="G44" t="str">
            <v>RJR</v>
          </cell>
          <cell r="H44" t="str">
            <v>BHS</v>
          </cell>
        </row>
        <row r="45">
          <cell r="F45" t="str">
            <v>CJM</v>
          </cell>
          <cell r="G45" t="str">
            <v>HLT</v>
          </cell>
          <cell r="H45" t="str">
            <v>BHS</v>
          </cell>
        </row>
        <row r="46">
          <cell r="F46" t="str">
            <v>AWC</v>
          </cell>
          <cell r="G46" t="str">
            <v>HLT</v>
          </cell>
          <cell r="H46" t="str">
            <v>BHS</v>
          </cell>
        </row>
        <row r="47">
          <cell r="F47" t="str">
            <v>AWC</v>
          </cell>
          <cell r="G47" t="str">
            <v>DRP</v>
          </cell>
          <cell r="H47" t="str">
            <v>BHS</v>
          </cell>
        </row>
        <row r="48">
          <cell r="F48" t="str">
            <v>ADS</v>
          </cell>
          <cell r="G48" t="str">
            <v>CVDH</v>
          </cell>
          <cell r="H48" t="str">
            <v>BHS</v>
          </cell>
        </row>
        <row r="49">
          <cell r="F49" t="str">
            <v>ADS</v>
          </cell>
          <cell r="G49" t="str">
            <v>CVDH</v>
          </cell>
          <cell r="H49" t="str">
            <v>BHS</v>
          </cell>
        </row>
        <row r="50">
          <cell r="F50" t="str">
            <v>AWC</v>
          </cell>
          <cell r="G50" t="str">
            <v>MBW</v>
          </cell>
          <cell r="H50" t="str">
            <v>BHS</v>
          </cell>
        </row>
        <row r="51">
          <cell r="F51" t="str">
            <v>AJR</v>
          </cell>
          <cell r="G51" t="str">
            <v>DJM</v>
          </cell>
          <cell r="H51" t="str">
            <v>BHS</v>
          </cell>
        </row>
        <row r="52">
          <cell r="F52" t="str">
            <v>DBC</v>
          </cell>
          <cell r="G52" t="str">
            <v>DRP</v>
          </cell>
          <cell r="H52" t="str">
            <v>BHS</v>
          </cell>
        </row>
        <row r="55">
          <cell r="F55" t="str">
            <v>DBC</v>
          </cell>
          <cell r="G55" t="str">
            <v>GAH</v>
          </cell>
          <cell r="H55" t="str">
            <v>BHS</v>
          </cell>
        </row>
        <row r="57">
          <cell r="F57" t="str">
            <v>LDP</v>
          </cell>
          <cell r="G57" t="str">
            <v>RAC</v>
          </cell>
          <cell r="H57" t="str">
            <v>BHS</v>
          </cell>
        </row>
        <row r="60">
          <cell r="F60" t="str">
            <v>RCG</v>
          </cell>
          <cell r="G60" t="str">
            <v>HLT</v>
          </cell>
          <cell r="H60" t="str">
            <v>DJM</v>
          </cell>
        </row>
      </sheetData>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2:N23" totalsRowShown="0" headerRowDxfId="31" dataDxfId="30">
  <autoFilter ref="A2:N23" xr:uid="{00000000-0009-0000-0100-000004000000}"/>
  <tableColumns count="14">
    <tableColumn id="1" xr3:uid="{00000000-0010-0000-0000-000001000000}" name="Column1" dataDxfId="29">
      <calculatedColumnFormula>Worksheet!K4</calculatedColumnFormula>
    </tableColumn>
    <tableColumn id="2" xr3:uid="{00000000-0010-0000-0000-000002000000}" name="Column2" dataDxfId="28"/>
    <tableColumn id="3" xr3:uid="{00000000-0010-0000-0000-000003000000}" name="Column3" dataDxfId="27"/>
    <tableColumn id="4" xr3:uid="{00000000-0010-0000-0000-000004000000}" name="Column4" dataDxfId="26"/>
    <tableColumn id="5" xr3:uid="{00000000-0010-0000-0000-000005000000}" name="Column5" dataDxfId="25"/>
    <tableColumn id="6" xr3:uid="{00000000-0010-0000-0000-000006000000}" name="Column6" dataDxfId="24"/>
    <tableColumn id="7" xr3:uid="{00000000-0010-0000-0000-000007000000}" name="Column7" dataDxfId="23"/>
    <tableColumn id="8" xr3:uid="{00000000-0010-0000-0000-000008000000}" name="Column8" dataDxfId="22"/>
    <tableColumn id="9" xr3:uid="{00000000-0010-0000-0000-000009000000}" name="Column9" dataDxfId="21"/>
    <tableColumn id="10" xr3:uid="{00000000-0010-0000-0000-00000A000000}" name="Column10" dataDxfId="20"/>
    <tableColumn id="11" xr3:uid="{00000000-0010-0000-0000-00000B000000}" name="Column11" dataDxfId="19"/>
    <tableColumn id="12" xr3:uid="{00000000-0010-0000-0000-00000C000000}" name="Column12" dataDxfId="18"/>
    <tableColumn id="13" xr3:uid="{00000000-0010-0000-0000-00000D000000}" name="Column13" dataDxfId="17"/>
    <tableColumn id="14" xr3:uid="{00000000-0010-0000-0000-00000E000000}" name="Column14" dataDxfId="16"/>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image" Target="../media/image11.emf"/><Relationship Id="rId3" Type="http://schemas.openxmlformats.org/officeDocument/2006/relationships/vmlDrawing" Target="../drawings/vmlDrawing5.vml"/><Relationship Id="rId7" Type="http://schemas.openxmlformats.org/officeDocument/2006/relationships/image" Target="../media/image8.emf"/><Relationship Id="rId12" Type="http://schemas.openxmlformats.org/officeDocument/2006/relationships/control" Target="../activeX/activeX9.xml"/><Relationship Id="rId2" Type="http://schemas.openxmlformats.org/officeDocument/2006/relationships/drawing" Target="../drawings/drawing4.xml"/><Relationship Id="rId16" Type="http://schemas.openxmlformats.org/officeDocument/2006/relationships/comments" Target="../comments5.xml"/><Relationship Id="rId1" Type="http://schemas.openxmlformats.org/officeDocument/2006/relationships/printerSettings" Target="../printerSettings/printerSettings8.bin"/><Relationship Id="rId6" Type="http://schemas.openxmlformats.org/officeDocument/2006/relationships/control" Target="../activeX/activeX6.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8.xml"/><Relationship Id="rId4" Type="http://schemas.openxmlformats.org/officeDocument/2006/relationships/control" Target="../activeX/activeX5.xml"/><Relationship Id="rId9" Type="http://schemas.openxmlformats.org/officeDocument/2006/relationships/image" Target="../media/image9.emf"/><Relationship Id="rId14"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2:J8"/>
  <sheetViews>
    <sheetView workbookViewId="0"/>
  </sheetViews>
  <sheetFormatPr defaultRowHeight="12.75" x14ac:dyDescent="0.2"/>
  <sheetData>
    <row r="2" spans="1:10" x14ac:dyDescent="0.2">
      <c r="A2" s="31"/>
      <c r="B2" s="31"/>
      <c r="C2" s="31"/>
      <c r="D2" s="31"/>
      <c r="E2" s="31"/>
      <c r="F2" s="31"/>
      <c r="G2" s="31"/>
      <c r="H2" s="31"/>
      <c r="I2" s="31"/>
      <c r="J2" s="31"/>
    </row>
    <row r="3" spans="1:10" x14ac:dyDescent="0.2">
      <c r="A3" s="31"/>
      <c r="B3" s="401" t="s">
        <v>61</v>
      </c>
      <c r="C3" s="401"/>
      <c r="D3" s="401"/>
      <c r="E3" s="401"/>
      <c r="F3" s="401"/>
      <c r="G3" s="401"/>
      <c r="H3" s="401"/>
      <c r="I3" s="401"/>
      <c r="J3" s="31"/>
    </row>
    <row r="4" spans="1:10" x14ac:dyDescent="0.2">
      <c r="A4" s="31"/>
      <c r="B4" s="31"/>
      <c r="C4" s="31"/>
      <c r="D4" s="31"/>
      <c r="E4" s="31"/>
      <c r="F4" s="31"/>
      <c r="G4" s="31"/>
      <c r="H4" s="31"/>
      <c r="I4" s="31"/>
      <c r="J4" s="31"/>
    </row>
    <row r="5" spans="1:10" x14ac:dyDescent="0.2">
      <c r="A5" s="31"/>
      <c r="B5" s="402" t="s">
        <v>62</v>
      </c>
      <c r="C5" s="402"/>
      <c r="D5" s="402"/>
      <c r="E5" s="402"/>
      <c r="F5" s="402"/>
      <c r="G5" s="402"/>
      <c r="H5" s="402"/>
      <c r="I5" s="402"/>
      <c r="J5" s="31"/>
    </row>
    <row r="6" spans="1:10" x14ac:dyDescent="0.2">
      <c r="A6" s="31"/>
      <c r="B6" s="31"/>
      <c r="C6" s="31"/>
      <c r="D6" s="31"/>
      <c r="E6" s="31"/>
      <c r="F6" s="31"/>
      <c r="G6" s="31"/>
      <c r="H6" s="31"/>
      <c r="I6" s="31"/>
      <c r="J6" s="31"/>
    </row>
    <row r="7" spans="1:10" x14ac:dyDescent="0.2">
      <c r="A7" s="31"/>
      <c r="B7" s="403" t="s">
        <v>63</v>
      </c>
      <c r="C7" s="403"/>
      <c r="D7" s="403"/>
      <c r="E7" s="403"/>
      <c r="F7" s="403"/>
      <c r="G7" s="403"/>
      <c r="H7" s="403"/>
      <c r="I7" s="403"/>
      <c r="J7" s="31"/>
    </row>
    <row r="8" spans="1:10" x14ac:dyDescent="0.2">
      <c r="A8" s="31"/>
      <c r="B8" s="31"/>
      <c r="C8" s="31"/>
      <c r="D8" s="31"/>
      <c r="E8" s="31"/>
      <c r="F8" s="31"/>
      <c r="G8" s="31"/>
      <c r="H8" s="31"/>
      <c r="I8" s="31"/>
      <c r="J8" s="31"/>
    </row>
  </sheetData>
  <mergeCells count="3">
    <mergeCell ref="B3:I3"/>
    <mergeCell ref="B5:I5"/>
    <mergeCell ref="B7:I7"/>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R33"/>
  <sheetViews>
    <sheetView workbookViewId="0"/>
  </sheetViews>
  <sheetFormatPr defaultRowHeight="12.75" x14ac:dyDescent="0.2"/>
  <cols>
    <col min="10" max="10" width="16.140625" customWidth="1"/>
    <col min="11" max="11" width="13.7109375" customWidth="1"/>
    <col min="12" max="12" width="15.140625" customWidth="1"/>
    <col min="13" max="13" width="13.140625" customWidth="1"/>
    <col min="16" max="16" width="26.7109375" customWidth="1"/>
    <col min="17" max="17" width="13.7109375" customWidth="1"/>
    <col min="18" max="18" width="27.140625" customWidth="1"/>
  </cols>
  <sheetData>
    <row r="1" spans="1:18" ht="94.5" customHeight="1" x14ac:dyDescent="0.2">
      <c r="A1" s="264" t="s">
        <v>70</v>
      </c>
      <c r="C1" s="264" t="s">
        <v>73</v>
      </c>
      <c r="E1" s="264" t="s">
        <v>74</v>
      </c>
      <c r="G1" s="264" t="s">
        <v>75</v>
      </c>
      <c r="J1" s="369">
        <v>43221</v>
      </c>
      <c r="K1" s="362">
        <v>42948</v>
      </c>
      <c r="L1" s="239">
        <v>43344</v>
      </c>
      <c r="M1" s="259">
        <v>43132</v>
      </c>
    </row>
    <row r="2" spans="1:18" ht="20.100000000000001" customHeight="1" x14ac:dyDescent="0.2">
      <c r="A2" s="300" t="s">
        <v>71</v>
      </c>
      <c r="C2" s="300" t="s">
        <v>74</v>
      </c>
      <c r="E2" s="300" t="s">
        <v>75</v>
      </c>
      <c r="G2" s="300" t="s">
        <v>69</v>
      </c>
    </row>
    <row r="3" spans="1:18" ht="20.100000000000001" customHeight="1" x14ac:dyDescent="0.2">
      <c r="A3" s="264" t="s">
        <v>72</v>
      </c>
      <c r="C3" s="264" t="s">
        <v>75</v>
      </c>
      <c r="E3" s="264" t="s">
        <v>69</v>
      </c>
      <c r="G3" s="264" t="s">
        <v>70</v>
      </c>
    </row>
    <row r="4" spans="1:18" ht="20.100000000000001" customHeight="1" x14ac:dyDescent="0.2">
      <c r="A4" s="300" t="s">
        <v>73</v>
      </c>
      <c r="C4" s="300" t="s">
        <v>69</v>
      </c>
      <c r="E4" s="300" t="s">
        <v>70</v>
      </c>
      <c r="G4" s="300" t="s">
        <v>71</v>
      </c>
      <c r="K4" s="362">
        <v>43221</v>
      </c>
      <c r="L4" s="239">
        <v>43221</v>
      </c>
      <c r="M4" s="259">
        <v>43221</v>
      </c>
    </row>
    <row r="5" spans="1:18" ht="20.100000000000001" customHeight="1" x14ac:dyDescent="0.2">
      <c r="A5" s="264" t="s">
        <v>74</v>
      </c>
      <c r="C5" s="264" t="s">
        <v>70</v>
      </c>
      <c r="E5" s="264" t="s">
        <v>71</v>
      </c>
      <c r="G5" s="264" t="s">
        <v>72</v>
      </c>
      <c r="I5" t="s">
        <v>267</v>
      </c>
      <c r="J5" t="s">
        <v>269</v>
      </c>
      <c r="K5" t="b">
        <v>0</v>
      </c>
    </row>
    <row r="6" spans="1:18" ht="20.100000000000001" customHeight="1" x14ac:dyDescent="0.2">
      <c r="A6" s="300" t="s">
        <v>75</v>
      </c>
      <c r="C6" s="300" t="s">
        <v>71</v>
      </c>
      <c r="E6" s="300" t="s">
        <v>72</v>
      </c>
      <c r="G6" s="300" t="s">
        <v>73</v>
      </c>
      <c r="J6" t="s">
        <v>270</v>
      </c>
      <c r="K6">
        <v>2</v>
      </c>
    </row>
    <row r="7" spans="1:18" ht="20.100000000000001" customHeight="1" x14ac:dyDescent="0.2">
      <c r="A7" t="s">
        <v>69</v>
      </c>
      <c r="C7" t="s">
        <v>72</v>
      </c>
      <c r="E7" t="s">
        <v>73</v>
      </c>
      <c r="G7" t="s">
        <v>74</v>
      </c>
    </row>
    <row r="8" spans="1:18" ht="20.100000000000001" customHeight="1" x14ac:dyDescent="0.2">
      <c r="A8" s="300" t="s">
        <v>70</v>
      </c>
      <c r="B8" s="300"/>
      <c r="C8" s="300" t="s">
        <v>73</v>
      </c>
      <c r="D8" s="300"/>
      <c r="E8" s="300" t="s">
        <v>74</v>
      </c>
      <c r="F8" s="300"/>
      <c r="G8" s="300" t="s">
        <v>75</v>
      </c>
      <c r="H8" s="300"/>
    </row>
    <row r="9" spans="1:18" ht="20.100000000000001" customHeight="1" x14ac:dyDescent="0.2">
      <c r="A9" s="264" t="s">
        <v>71</v>
      </c>
      <c r="C9" s="264" t="s">
        <v>74</v>
      </c>
      <c r="D9" s="264"/>
      <c r="E9" s="264" t="s">
        <v>75</v>
      </c>
      <c r="F9" s="264"/>
      <c r="G9" s="264" t="s">
        <v>69</v>
      </c>
    </row>
    <row r="10" spans="1:18" ht="20.100000000000001" customHeight="1" x14ac:dyDescent="0.2">
      <c r="A10" s="300" t="s">
        <v>72</v>
      </c>
      <c r="C10" s="300" t="s">
        <v>75</v>
      </c>
      <c r="D10" s="264"/>
      <c r="E10" s="300" t="s">
        <v>69</v>
      </c>
      <c r="F10" s="264"/>
      <c r="G10" s="300" t="s">
        <v>70</v>
      </c>
      <c r="I10" t="s">
        <v>268</v>
      </c>
      <c r="J10" t="s">
        <v>273</v>
      </c>
      <c r="K10">
        <v>5</v>
      </c>
      <c r="L10">
        <v>5</v>
      </c>
      <c r="M10">
        <v>16</v>
      </c>
    </row>
    <row r="11" spans="1:18" ht="20.100000000000001" customHeight="1" x14ac:dyDescent="0.2">
      <c r="A11" s="264" t="s">
        <v>73</v>
      </c>
      <c r="C11" s="264" t="s">
        <v>69</v>
      </c>
      <c r="D11" s="264"/>
      <c r="E11" s="264" t="s">
        <v>70</v>
      </c>
      <c r="F11" s="264"/>
      <c r="G11" s="264" t="s">
        <v>71</v>
      </c>
      <c r="J11" t="s">
        <v>271</v>
      </c>
      <c r="K11" s="41" t="s">
        <v>313</v>
      </c>
      <c r="L11" s="41" t="s">
        <v>311</v>
      </c>
      <c r="M11">
        <v>1</v>
      </c>
    </row>
    <row r="12" spans="1:18" ht="20.100000000000001" customHeight="1" thickBot="1" x14ac:dyDescent="0.25">
      <c r="A12" s="300" t="s">
        <v>74</v>
      </c>
      <c r="C12" s="300" t="s">
        <v>70</v>
      </c>
      <c r="D12" s="264"/>
      <c r="E12" s="300" t="s">
        <v>71</v>
      </c>
      <c r="F12" s="264"/>
      <c r="G12" s="300" t="s">
        <v>72</v>
      </c>
      <c r="J12" t="s">
        <v>272</v>
      </c>
      <c r="K12">
        <v>255</v>
      </c>
      <c r="L12">
        <v>0</v>
      </c>
      <c r="P12" t="s">
        <v>271</v>
      </c>
    </row>
    <row r="13" spans="1:18" ht="20.100000000000001" customHeight="1" thickBot="1" x14ac:dyDescent="0.25">
      <c r="A13" s="264" t="s">
        <v>75</v>
      </c>
      <c r="C13" s="264" t="s">
        <v>71</v>
      </c>
      <c r="D13" s="264"/>
      <c r="E13" s="264" t="s">
        <v>72</v>
      </c>
      <c r="F13" s="264"/>
      <c r="G13" s="264" t="s">
        <v>73</v>
      </c>
      <c r="J13" s="41" t="s">
        <v>317</v>
      </c>
      <c r="K13">
        <v>3</v>
      </c>
      <c r="L13">
        <v>-4105</v>
      </c>
      <c r="M13">
        <v>-4105</v>
      </c>
      <c r="P13" s="363" t="s">
        <v>274</v>
      </c>
      <c r="Q13" s="363" t="s">
        <v>275</v>
      </c>
      <c r="R13" s="363" t="s">
        <v>276</v>
      </c>
    </row>
    <row r="14" spans="1:18" ht="20.100000000000001" customHeight="1" thickBot="1" x14ac:dyDescent="0.25">
      <c r="A14" s="300" t="s">
        <v>69</v>
      </c>
      <c r="C14" s="300" t="s">
        <v>72</v>
      </c>
      <c r="D14" s="264"/>
      <c r="E14" s="300" t="s">
        <v>73</v>
      </c>
      <c r="F14" s="264"/>
      <c r="G14" s="300" t="s">
        <v>74</v>
      </c>
      <c r="P14" s="364" t="s">
        <v>277</v>
      </c>
      <c r="Q14" s="365">
        <v>-4105</v>
      </c>
      <c r="R14" s="365" t="s">
        <v>278</v>
      </c>
    </row>
    <row r="15" spans="1:18" ht="26.25" customHeight="1" thickBot="1" x14ac:dyDescent="0.25">
      <c r="A15" s="264" t="s">
        <v>70</v>
      </c>
      <c r="C15" s="264" t="s">
        <v>73</v>
      </c>
      <c r="D15" s="264"/>
      <c r="E15" s="264" t="s">
        <v>74</v>
      </c>
      <c r="F15" s="264"/>
      <c r="G15" s="264" t="s">
        <v>75</v>
      </c>
      <c r="P15" s="364" t="s">
        <v>279</v>
      </c>
      <c r="Q15" s="365">
        <v>9</v>
      </c>
      <c r="R15" s="365" t="s">
        <v>280</v>
      </c>
    </row>
    <row r="16" spans="1:18" ht="17.25" thickBot="1" x14ac:dyDescent="0.25">
      <c r="J16" s="286" t="s">
        <v>319</v>
      </c>
      <c r="K16" s="286" t="s">
        <v>320</v>
      </c>
      <c r="L16" s="286" t="s">
        <v>318</v>
      </c>
      <c r="M16" s="286" t="s">
        <v>321</v>
      </c>
      <c r="P16" s="364" t="s">
        <v>281</v>
      </c>
      <c r="Q16" s="365">
        <v>16</v>
      </c>
      <c r="R16" s="365" t="s">
        <v>282</v>
      </c>
    </row>
    <row r="17" spans="1:18" ht="30" customHeight="1" thickBot="1" x14ac:dyDescent="0.25">
      <c r="J17" s="368">
        <v>43374</v>
      </c>
      <c r="K17" s="370">
        <f>J17+1</f>
        <v>43375</v>
      </c>
      <c r="L17" s="366">
        <f>K17+1</f>
        <v>43376</v>
      </c>
      <c r="M17" s="367">
        <f>L17+1</f>
        <v>43377</v>
      </c>
      <c r="P17" s="364" t="s">
        <v>283</v>
      </c>
      <c r="Q17" s="365">
        <v>-4121</v>
      </c>
      <c r="R17" s="365" t="s">
        <v>284</v>
      </c>
    </row>
    <row r="18" spans="1:18" ht="17.25" thickBot="1" x14ac:dyDescent="0.25">
      <c r="P18" s="364" t="s">
        <v>285</v>
      </c>
      <c r="Q18" s="365">
        <v>17</v>
      </c>
      <c r="R18" s="365" t="s">
        <v>286</v>
      </c>
    </row>
    <row r="19" spans="1:18" ht="17.25" thickBot="1" x14ac:dyDescent="0.25">
      <c r="P19" s="364" t="s">
        <v>287</v>
      </c>
      <c r="Q19" s="365">
        <v>-4124</v>
      </c>
      <c r="R19" s="365" t="s">
        <v>288</v>
      </c>
    </row>
    <row r="20" spans="1:18" ht="17.25" thickBot="1" x14ac:dyDescent="0.25">
      <c r="A20" s="32"/>
      <c r="B20" s="32"/>
      <c r="C20" s="32"/>
      <c r="D20" s="32"/>
      <c r="E20" s="32"/>
      <c r="F20" s="32"/>
      <c r="G20" s="32"/>
      <c r="H20" s="32"/>
      <c r="I20" s="32"/>
      <c r="J20" s="32"/>
      <c r="K20" s="32"/>
      <c r="P20" s="364" t="s">
        <v>289</v>
      </c>
      <c r="Q20" s="365">
        <v>-4125</v>
      </c>
      <c r="R20" s="365" t="s">
        <v>290</v>
      </c>
    </row>
    <row r="21" spans="1:18" ht="17.25" thickBot="1" x14ac:dyDescent="0.25">
      <c r="A21" s="32"/>
      <c r="B21" s="32"/>
      <c r="C21" s="32"/>
      <c r="D21" s="32"/>
      <c r="E21" s="32"/>
      <c r="F21" s="32"/>
      <c r="G21" s="32"/>
      <c r="H21" s="32"/>
      <c r="I21" s="32"/>
      <c r="J21" s="32"/>
      <c r="K21" s="32"/>
      <c r="P21" s="364" t="s">
        <v>291</v>
      </c>
      <c r="Q21" s="365">
        <v>-4126</v>
      </c>
      <c r="R21" s="365" t="s">
        <v>292</v>
      </c>
    </row>
    <row r="22" spans="1:18" ht="17.25" thickBot="1" x14ac:dyDescent="0.25">
      <c r="A22" s="32">
        <v>1</v>
      </c>
      <c r="B22" s="32" t="e">
        <f>INDEX("MainRoster",3,1)</f>
        <v>#VALUE!</v>
      </c>
      <c r="C22" s="32"/>
      <c r="D22" s="32"/>
      <c r="E22" s="32"/>
      <c r="F22" s="32"/>
      <c r="G22" s="32"/>
      <c r="H22" s="32"/>
      <c r="I22" s="32"/>
      <c r="J22" s="32"/>
      <c r="K22" s="32"/>
      <c r="P22" s="364" t="s">
        <v>293</v>
      </c>
      <c r="Q22" s="365">
        <v>18</v>
      </c>
      <c r="R22" s="365" t="s">
        <v>294</v>
      </c>
    </row>
    <row r="23" spans="1:18" ht="17.25" thickBot="1" x14ac:dyDescent="0.25">
      <c r="A23" s="32">
        <v>2</v>
      </c>
      <c r="B23" s="32"/>
      <c r="C23" s="32"/>
      <c r="D23" s="32"/>
      <c r="E23" s="32"/>
      <c r="F23" s="32"/>
      <c r="G23" s="32"/>
      <c r="H23" s="32"/>
      <c r="I23" s="32"/>
      <c r="J23" s="32"/>
      <c r="K23" s="32"/>
      <c r="P23" s="364" t="s">
        <v>295</v>
      </c>
      <c r="Q23" s="365">
        <v>15</v>
      </c>
      <c r="R23" s="365" t="s">
        <v>296</v>
      </c>
    </row>
    <row r="24" spans="1:18" ht="17.25" thickBot="1" x14ac:dyDescent="0.25">
      <c r="A24" s="32">
        <v>3</v>
      </c>
      <c r="B24" s="32"/>
      <c r="C24" s="32"/>
      <c r="D24" s="32"/>
      <c r="E24" s="32"/>
      <c r="F24" s="32"/>
      <c r="G24" s="32"/>
      <c r="H24" s="32"/>
      <c r="I24" s="32"/>
      <c r="J24" s="32"/>
      <c r="K24" s="32"/>
      <c r="P24" s="364" t="s">
        <v>297</v>
      </c>
      <c r="Q24" s="365">
        <v>-4128</v>
      </c>
      <c r="R24" s="365" t="s">
        <v>298</v>
      </c>
    </row>
    <row r="25" spans="1:18" ht="50.25" thickBot="1" x14ac:dyDescent="0.25">
      <c r="A25" s="32">
        <v>4</v>
      </c>
      <c r="B25" s="32"/>
      <c r="C25" s="32"/>
      <c r="D25" s="32"/>
      <c r="E25" s="32"/>
      <c r="F25" s="32"/>
      <c r="G25" s="32"/>
      <c r="H25" s="32"/>
      <c r="I25" s="32"/>
      <c r="J25" s="32"/>
      <c r="K25" s="32"/>
      <c r="P25" s="364" t="s">
        <v>299</v>
      </c>
      <c r="Q25" s="365">
        <v>13</v>
      </c>
      <c r="R25" s="365" t="s">
        <v>300</v>
      </c>
    </row>
    <row r="26" spans="1:18" ht="17.25" thickBot="1" x14ac:dyDescent="0.25">
      <c r="A26" s="32"/>
      <c r="B26" s="32"/>
      <c r="C26" s="32"/>
      <c r="D26" s="32"/>
      <c r="E26" s="32"/>
      <c r="F26" s="32"/>
      <c r="G26" s="32"/>
      <c r="H26" s="32"/>
      <c r="I26" s="32"/>
      <c r="J26" s="32"/>
      <c r="K26" s="32"/>
      <c r="P26" s="364" t="s">
        <v>301</v>
      </c>
      <c r="Q26" s="365">
        <v>11</v>
      </c>
      <c r="R26" s="365" t="s">
        <v>302</v>
      </c>
    </row>
    <row r="27" spans="1:18" ht="50.25" thickBot="1" x14ac:dyDescent="0.25">
      <c r="A27" s="32"/>
      <c r="B27" s="32"/>
      <c r="C27" s="32"/>
      <c r="D27" s="32"/>
      <c r="E27" s="32"/>
      <c r="F27" s="32"/>
      <c r="G27" s="32"/>
      <c r="H27" s="32"/>
      <c r="I27" s="32"/>
      <c r="J27" s="32"/>
      <c r="K27" s="32"/>
      <c r="P27" s="364" t="s">
        <v>303</v>
      </c>
      <c r="Q27" s="365">
        <v>14</v>
      </c>
      <c r="R27" s="365" t="s">
        <v>304</v>
      </c>
    </row>
    <row r="28" spans="1:18" ht="17.25" thickBot="1" x14ac:dyDescent="0.25">
      <c r="A28" s="32"/>
      <c r="B28" s="32"/>
      <c r="C28" s="32"/>
      <c r="D28" s="32"/>
      <c r="E28" s="32"/>
      <c r="F28" s="376"/>
      <c r="G28" s="32"/>
      <c r="H28" s="32"/>
      <c r="I28" s="32"/>
      <c r="J28" s="32"/>
      <c r="K28" s="32"/>
      <c r="P28" s="364" t="s">
        <v>305</v>
      </c>
      <c r="Q28" s="365">
        <v>12</v>
      </c>
      <c r="R28" s="365" t="s">
        <v>306</v>
      </c>
    </row>
    <row r="29" spans="1:18" ht="17.25" thickBot="1" x14ac:dyDescent="0.25">
      <c r="A29" s="32"/>
      <c r="B29" s="32"/>
      <c r="C29" s="32"/>
      <c r="D29" s="32"/>
      <c r="E29" s="32"/>
      <c r="F29" s="32"/>
      <c r="G29" s="32"/>
      <c r="H29" s="32"/>
      <c r="I29" s="32"/>
      <c r="J29" s="32"/>
      <c r="K29" s="32"/>
      <c r="P29" s="364" t="s">
        <v>307</v>
      </c>
      <c r="Q29" s="365">
        <v>-4142</v>
      </c>
      <c r="R29" s="365" t="s">
        <v>308</v>
      </c>
    </row>
    <row r="30" spans="1:18" ht="17.25" thickBot="1" x14ac:dyDescent="0.25">
      <c r="A30" s="32"/>
      <c r="B30" s="32"/>
      <c r="C30" s="32"/>
      <c r="D30" s="32"/>
      <c r="E30" s="32"/>
      <c r="F30" s="32"/>
      <c r="G30" s="32"/>
      <c r="H30" s="32"/>
      <c r="I30" s="32"/>
      <c r="J30" s="32"/>
      <c r="K30" s="32"/>
      <c r="P30" s="364" t="s">
        <v>309</v>
      </c>
      <c r="Q30" s="365">
        <v>10</v>
      </c>
      <c r="R30" s="365" t="s">
        <v>310</v>
      </c>
    </row>
    <row r="31" spans="1:18" ht="17.25" thickBot="1" x14ac:dyDescent="0.25">
      <c r="A31" s="32"/>
      <c r="B31" s="32"/>
      <c r="C31" s="32"/>
      <c r="D31" s="32"/>
      <c r="E31" s="32"/>
      <c r="F31" s="32"/>
      <c r="G31" s="32"/>
      <c r="H31" s="32"/>
      <c r="I31" s="32"/>
      <c r="J31" s="32"/>
      <c r="K31" s="32"/>
      <c r="P31" s="364" t="s">
        <v>311</v>
      </c>
      <c r="Q31" s="365">
        <v>1</v>
      </c>
      <c r="R31" s="365" t="s">
        <v>312</v>
      </c>
    </row>
    <row r="32" spans="1:18" ht="50.25" thickBot="1" x14ac:dyDescent="0.25">
      <c r="A32" s="32"/>
      <c r="B32" s="32"/>
      <c r="C32" s="32"/>
      <c r="D32" s="32"/>
      <c r="E32" s="32"/>
      <c r="F32" s="32"/>
      <c r="G32" s="32"/>
      <c r="H32" s="32"/>
      <c r="I32" s="32"/>
      <c r="J32" s="32"/>
      <c r="K32" s="32"/>
      <c r="P32" s="364" t="s">
        <v>313</v>
      </c>
      <c r="Q32" s="365">
        <v>-4162</v>
      </c>
      <c r="R32" s="365" t="s">
        <v>314</v>
      </c>
    </row>
    <row r="33" spans="16:18" ht="17.25" thickBot="1" x14ac:dyDescent="0.25">
      <c r="P33" s="364" t="s">
        <v>315</v>
      </c>
      <c r="Q33" s="365">
        <v>-4166</v>
      </c>
      <c r="R33" s="365" t="s">
        <v>316</v>
      </c>
    </row>
  </sheetData>
  <pageMargins left="0.70866141732283472" right="0.70866141732283472" top="0.74803149606299213" bottom="0.74803149606299213" header="0.31496062992125984" footer="0.31496062992125984"/>
  <pageSetup paperSize="9" scale="120"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nalyse">
    <pageSetUpPr fitToPage="1"/>
  </sheetPr>
  <dimension ref="A1:W67"/>
  <sheetViews>
    <sheetView topLeftCell="A10" zoomScaleNormal="100" workbookViewId="0">
      <selection activeCell="C53" sqref="C53:D53"/>
    </sheetView>
  </sheetViews>
  <sheetFormatPr defaultRowHeight="12.75" x14ac:dyDescent="0.2"/>
  <cols>
    <col min="1" max="1" width="9.7109375" style="5" customWidth="1"/>
    <col min="2" max="4" width="9.7109375" style="4" customWidth="1"/>
    <col min="5" max="5" width="5.85546875" style="4" customWidth="1"/>
    <col min="6" max="8" width="9.7109375" style="4" customWidth="1"/>
    <col min="9" max="9" width="2.7109375" style="4" customWidth="1"/>
    <col min="10" max="12" width="9.7109375" style="4" customWidth="1"/>
    <col min="13" max="13" width="2.7109375" style="4" customWidth="1"/>
    <col min="14" max="16" width="9.7109375" style="4" customWidth="1"/>
    <col min="22" max="22" width="2.7109375" customWidth="1"/>
    <col min="23" max="23" width="11" bestFit="1" customWidth="1"/>
    <col min="28" max="28" width="9.140625" customWidth="1"/>
  </cols>
  <sheetData>
    <row r="1" spans="1:23" ht="9" customHeight="1" x14ac:dyDescent="0.2"/>
    <row r="2" spans="1:23" ht="18" x14ac:dyDescent="0.25">
      <c r="A2" s="23" t="s">
        <v>36</v>
      </c>
      <c r="B2" s="15"/>
      <c r="C2" s="15"/>
      <c r="D2" s="15"/>
      <c r="E2" s="15"/>
      <c r="F2" s="15"/>
      <c r="G2" s="15"/>
      <c r="H2" s="15"/>
      <c r="K2" s="29"/>
    </row>
    <row r="4" spans="1:23" ht="12.75" customHeight="1" thickBot="1" x14ac:dyDescent="0.25"/>
    <row r="5" spans="1:23" ht="12.75" customHeight="1" x14ac:dyDescent="0.2">
      <c r="B5" s="410" t="str">
        <f>Worksheet!L3</f>
        <v>ALL NIGHTS</v>
      </c>
      <c r="C5" s="411"/>
      <c r="D5" s="412"/>
      <c r="E5" s="15"/>
      <c r="F5" s="410" t="str">
        <f>Worksheet!P3</f>
        <v>ICU</v>
      </c>
      <c r="G5" s="411"/>
      <c r="H5" s="412"/>
      <c r="I5" s="15"/>
      <c r="J5" s="410" t="str">
        <f>Worksheet!T3</f>
        <v>AGB</v>
      </c>
      <c r="K5" s="411"/>
      <c r="L5" s="412"/>
      <c r="M5" s="15"/>
      <c r="N5" s="410" t="str">
        <f>Worksheet!X3</f>
        <v>BHS</v>
      </c>
      <c r="O5" s="411"/>
      <c r="P5" s="412"/>
      <c r="R5" s="52" t="s">
        <v>4</v>
      </c>
      <c r="S5" s="410" t="str">
        <f>Worksheet!AB3</f>
        <v>BACKUP</v>
      </c>
      <c r="T5" s="411"/>
      <c r="U5" s="412"/>
      <c r="V5" s="32"/>
      <c r="W5" s="97" t="s">
        <v>145</v>
      </c>
    </row>
    <row r="6" spans="1:23" ht="12.75" customHeight="1" thickBot="1" x14ac:dyDescent="0.25">
      <c r="B6" s="12" t="str">
        <f>Worksheet!L4</f>
        <v>Mon-Thu</v>
      </c>
      <c r="C6" s="10" t="str">
        <f>Worksheet!M4</f>
        <v>Fri</v>
      </c>
      <c r="D6" s="13" t="str">
        <f>Worksheet!N4</f>
        <v>Sat+Sun</v>
      </c>
      <c r="E6" s="15"/>
      <c r="F6" s="12" t="str">
        <f>Worksheet!P4</f>
        <v>Mon-Thu</v>
      </c>
      <c r="G6" s="10" t="str">
        <f>Worksheet!Q4</f>
        <v>Fri</v>
      </c>
      <c r="H6" s="13" t="str">
        <f>Worksheet!R4</f>
        <v>Sat+Sun</v>
      </c>
      <c r="I6" s="15"/>
      <c r="J6" s="12" t="str">
        <f>Worksheet!T4</f>
        <v>Mon-Thu</v>
      </c>
      <c r="K6" s="10" t="str">
        <f>Worksheet!U4</f>
        <v>Fri</v>
      </c>
      <c r="L6" s="13" t="str">
        <f>Worksheet!V4</f>
        <v>Sat+Sun</v>
      </c>
      <c r="M6" s="15"/>
      <c r="N6" s="12" t="str">
        <f>Worksheet!X4</f>
        <v>Mon-Thu</v>
      </c>
      <c r="O6" s="10" t="str">
        <f>Worksheet!Y4</f>
        <v>Fri</v>
      </c>
      <c r="P6" s="13" t="str">
        <f>Worksheet!Z4</f>
        <v>Sat OR Sun</v>
      </c>
      <c r="R6" s="54" t="s">
        <v>90</v>
      </c>
      <c r="S6" s="12" t="str">
        <f>Worksheet!AB4</f>
        <v>Mon-Thu</v>
      </c>
      <c r="T6" s="12" t="str">
        <f>Worksheet!AC4</f>
        <v>Fri</v>
      </c>
      <c r="U6" s="123" t="str">
        <f>Worksheet!AD4</f>
        <v>Sat+Sun</v>
      </c>
      <c r="V6" s="32"/>
      <c r="W6" s="102" t="s">
        <v>144</v>
      </c>
    </row>
    <row r="7" spans="1:23" ht="12.75" customHeight="1" x14ac:dyDescent="0.2">
      <c r="A7" s="47" t="str">
        <f>Worksheet!K5</f>
        <v>PJC</v>
      </c>
      <c r="B7" s="78">
        <f ca="1">Worksheet!L5</f>
        <v>16</v>
      </c>
      <c r="C7" s="78">
        <f ca="1">Worksheet!M5</f>
        <v>5</v>
      </c>
      <c r="D7" s="100">
        <f ca="1">Worksheet!N5</f>
        <v>5</v>
      </c>
      <c r="E7" s="122"/>
      <c r="F7" s="213">
        <f ca="1">Worksheet!P5</f>
        <v>0</v>
      </c>
      <c r="G7" s="213">
        <f ca="1">Worksheet!Q5</f>
        <v>0</v>
      </c>
      <c r="H7" s="387">
        <f ca="1">Worksheet!R5</f>
        <v>0</v>
      </c>
      <c r="I7" s="122"/>
      <c r="J7" s="78">
        <f ca="1">Worksheet!T5</f>
        <v>11</v>
      </c>
      <c r="K7" s="78">
        <f ca="1">Worksheet!U5</f>
        <v>4</v>
      </c>
      <c r="L7" s="100">
        <f ca="1">Worksheet!V5</f>
        <v>4</v>
      </c>
      <c r="M7" s="122"/>
      <c r="N7" s="78">
        <f ca="1">Worksheet!X5</f>
        <v>5</v>
      </c>
      <c r="O7" s="78">
        <f ca="1">Worksheet!Y5</f>
        <v>1</v>
      </c>
      <c r="P7" s="100">
        <f ca="1">Worksheet!Z5</f>
        <v>3</v>
      </c>
      <c r="Q7" s="55" t="str">
        <f>A7</f>
        <v>PJC</v>
      </c>
      <c r="R7" s="53">
        <f ca="1">Worksheet!W5</f>
        <v>3</v>
      </c>
      <c r="S7" s="78">
        <f ca="1">Worksheet!AB5</f>
        <v>10</v>
      </c>
      <c r="T7" s="78">
        <f ca="1">Worksheet!AC5</f>
        <v>4</v>
      </c>
      <c r="U7" s="100">
        <f ca="1">Worksheet!AD5</f>
        <v>4</v>
      </c>
      <c r="V7" s="32"/>
      <c r="W7" s="100">
        <f>Worksheet!AG5</f>
        <v>0</v>
      </c>
    </row>
    <row r="8" spans="1:23" x14ac:dyDescent="0.2">
      <c r="A8" s="47" t="str">
        <f>Worksheet!K6</f>
        <v>RAC</v>
      </c>
      <c r="B8" s="78">
        <f ca="1">Worksheet!L6</f>
        <v>17</v>
      </c>
      <c r="C8" s="78">
        <f ca="1">Worksheet!M6</f>
        <v>4</v>
      </c>
      <c r="D8" s="100">
        <f ca="1">Worksheet!N6</f>
        <v>4.5</v>
      </c>
      <c r="E8" s="122"/>
      <c r="F8" s="213">
        <f ca="1">Worksheet!P6</f>
        <v>0</v>
      </c>
      <c r="G8" s="213">
        <f ca="1">Worksheet!Q6</f>
        <v>0</v>
      </c>
      <c r="H8" s="387">
        <f ca="1">Worksheet!R6</f>
        <v>0</v>
      </c>
      <c r="I8" s="122"/>
      <c r="J8" s="78">
        <f ca="1">Worksheet!T6</f>
        <v>13</v>
      </c>
      <c r="K8" s="78">
        <f ca="1">Worksheet!U6</f>
        <v>3</v>
      </c>
      <c r="L8" s="100">
        <f ca="1">Worksheet!V6</f>
        <v>3</v>
      </c>
      <c r="M8" s="122"/>
      <c r="N8" s="78">
        <f ca="1">Worksheet!X6</f>
        <v>4</v>
      </c>
      <c r="O8" s="78">
        <f ca="1">Worksheet!Y6</f>
        <v>1</v>
      </c>
      <c r="P8" s="100">
        <f ca="1">Worksheet!Z6</f>
        <v>3</v>
      </c>
      <c r="Q8" s="55" t="str">
        <f t="shared" ref="Q8:Q31" si="0">A8</f>
        <v>RAC</v>
      </c>
      <c r="R8" s="53">
        <f ca="1">Worksheet!W6</f>
        <v>3</v>
      </c>
      <c r="S8" s="78">
        <f ca="1">Worksheet!AB6</f>
        <v>12</v>
      </c>
      <c r="T8" s="78">
        <f ca="1">Worksheet!AC6</f>
        <v>4</v>
      </c>
      <c r="U8" s="100">
        <f ca="1">Worksheet!AD6</f>
        <v>4</v>
      </c>
      <c r="V8" s="32"/>
      <c r="W8" s="100">
        <f>Worksheet!AG6</f>
        <v>0</v>
      </c>
    </row>
    <row r="9" spans="1:23" x14ac:dyDescent="0.2">
      <c r="A9" s="47" t="str">
        <f>Worksheet!K7</f>
        <v>REC</v>
      </c>
      <c r="B9" s="78">
        <f ca="1">Worksheet!L7</f>
        <v>12</v>
      </c>
      <c r="C9" s="78">
        <f ca="1">Worksheet!M7</f>
        <v>3</v>
      </c>
      <c r="D9" s="100">
        <f ca="1">Worksheet!N7</f>
        <v>3.5</v>
      </c>
      <c r="E9" s="122"/>
      <c r="F9" s="213">
        <f ca="1">Worksheet!P7</f>
        <v>0</v>
      </c>
      <c r="G9" s="213">
        <f ca="1">Worksheet!Q7</f>
        <v>0</v>
      </c>
      <c r="H9" s="387">
        <f ca="1">Worksheet!R7</f>
        <v>0</v>
      </c>
      <c r="I9" s="122"/>
      <c r="J9" s="78">
        <f ca="1">Worksheet!T7</f>
        <v>10</v>
      </c>
      <c r="K9" s="78">
        <f ca="1">Worksheet!U7</f>
        <v>3</v>
      </c>
      <c r="L9" s="100">
        <f ca="1">Worksheet!V7</f>
        <v>3</v>
      </c>
      <c r="M9" s="122"/>
      <c r="N9" s="78">
        <f ca="1">Worksheet!X7</f>
        <v>2</v>
      </c>
      <c r="O9" s="78">
        <f ca="1">Worksheet!Y7</f>
        <v>0</v>
      </c>
      <c r="P9" s="100">
        <f ca="1">Worksheet!Z7</f>
        <v>1</v>
      </c>
      <c r="Q9" s="55" t="str">
        <f t="shared" si="0"/>
        <v>REC</v>
      </c>
      <c r="R9" s="53">
        <f ca="1">Worksheet!W7</f>
        <v>4</v>
      </c>
      <c r="S9" s="78">
        <f ca="1">Worksheet!AB7</f>
        <v>10</v>
      </c>
      <c r="T9" s="78">
        <f ca="1">Worksheet!AC7</f>
        <v>2</v>
      </c>
      <c r="U9" s="100">
        <f ca="1">Worksheet!AD7</f>
        <v>2</v>
      </c>
      <c r="V9" s="32"/>
      <c r="W9" s="100">
        <f>Worksheet!AG7</f>
        <v>0</v>
      </c>
    </row>
    <row r="10" spans="1:23" x14ac:dyDescent="0.2">
      <c r="A10" s="47" t="str">
        <f>Worksheet!K8</f>
        <v>JGE</v>
      </c>
      <c r="B10" s="78">
        <f ca="1">Worksheet!L8</f>
        <v>19</v>
      </c>
      <c r="C10" s="78">
        <f ca="1">Worksheet!M8</f>
        <v>5</v>
      </c>
      <c r="D10" s="100">
        <f ca="1">Worksheet!N8</f>
        <v>4.5</v>
      </c>
      <c r="E10" s="122"/>
      <c r="F10" s="213">
        <f ca="1">Worksheet!P8</f>
        <v>0</v>
      </c>
      <c r="G10" s="213">
        <f ca="1">Worksheet!Q8</f>
        <v>0</v>
      </c>
      <c r="H10" s="387">
        <f ca="1">Worksheet!R8</f>
        <v>0</v>
      </c>
      <c r="I10" s="122"/>
      <c r="J10" s="78">
        <f ca="1">Worksheet!T8</f>
        <v>14</v>
      </c>
      <c r="K10" s="78">
        <f ca="1">Worksheet!U8</f>
        <v>3</v>
      </c>
      <c r="L10" s="100">
        <f ca="1">Worksheet!V8</f>
        <v>3</v>
      </c>
      <c r="M10" s="122"/>
      <c r="N10" s="78">
        <f ca="1">Worksheet!X8</f>
        <v>5</v>
      </c>
      <c r="O10" s="78">
        <f ca="1">Worksheet!Y8</f>
        <v>2</v>
      </c>
      <c r="P10" s="100">
        <f ca="1">Worksheet!Z8</f>
        <v>3</v>
      </c>
      <c r="Q10" s="55" t="str">
        <f t="shared" si="0"/>
        <v>JGE</v>
      </c>
      <c r="R10" s="53">
        <f ca="1">Worksheet!W8</f>
        <v>5</v>
      </c>
      <c r="S10" s="78">
        <f ca="1">Worksheet!AB8</f>
        <v>13</v>
      </c>
      <c r="T10" s="78">
        <f ca="1">Worksheet!AC8</f>
        <v>3</v>
      </c>
      <c r="U10" s="100">
        <f ca="1">Worksheet!AD8</f>
        <v>2.5</v>
      </c>
      <c r="V10" s="32"/>
      <c r="W10" s="100">
        <f>Worksheet!AG8</f>
        <v>0</v>
      </c>
    </row>
    <row r="11" spans="1:23" x14ac:dyDescent="0.2">
      <c r="A11" s="47" t="str">
        <f>Worksheet!K9</f>
        <v>SPF</v>
      </c>
      <c r="B11" s="78">
        <f ca="1">Worksheet!L9</f>
        <v>13</v>
      </c>
      <c r="C11" s="78">
        <f ca="1">Worksheet!M9</f>
        <v>3</v>
      </c>
      <c r="D11" s="100">
        <f ca="1">Worksheet!N9</f>
        <v>4</v>
      </c>
      <c r="E11" s="122"/>
      <c r="F11" s="213">
        <f ca="1">Worksheet!P9</f>
        <v>0</v>
      </c>
      <c r="G11" s="213">
        <f ca="1">Worksheet!Q9</f>
        <v>0</v>
      </c>
      <c r="H11" s="387">
        <f ca="1">Worksheet!R9</f>
        <v>0</v>
      </c>
      <c r="I11" s="122"/>
      <c r="J11" s="78">
        <f ca="1">Worksheet!T9</f>
        <v>13</v>
      </c>
      <c r="K11" s="78">
        <f ca="1">Worksheet!U9</f>
        <v>3</v>
      </c>
      <c r="L11" s="100">
        <f ca="1">Worksheet!V9</f>
        <v>4</v>
      </c>
      <c r="M11" s="122"/>
      <c r="N11" s="78">
        <f ca="1">Worksheet!X9</f>
        <v>0</v>
      </c>
      <c r="O11" s="78">
        <f ca="1">Worksheet!Y9</f>
        <v>0</v>
      </c>
      <c r="P11" s="100">
        <f ca="1">Worksheet!Z9</f>
        <v>0</v>
      </c>
      <c r="Q11" s="55" t="str">
        <f t="shared" si="0"/>
        <v>SPF</v>
      </c>
      <c r="R11" s="53">
        <f ca="1">Worksheet!W9</f>
        <v>4</v>
      </c>
      <c r="S11" s="78">
        <f ca="1">Worksheet!AB9</f>
        <v>13</v>
      </c>
      <c r="T11" s="78">
        <f ca="1">Worksheet!AC9</f>
        <v>2</v>
      </c>
      <c r="U11" s="100">
        <f ca="1">Worksheet!AD9</f>
        <v>4.5</v>
      </c>
      <c r="V11" s="32"/>
      <c r="W11" s="100">
        <f>Worksheet!AG9</f>
        <v>0</v>
      </c>
    </row>
    <row r="12" spans="1:23" x14ac:dyDescent="0.2">
      <c r="A12" s="47" t="str">
        <f>Worksheet!K10</f>
        <v>GAH</v>
      </c>
      <c r="B12" s="78">
        <f ca="1">Worksheet!L10</f>
        <v>13</v>
      </c>
      <c r="C12" s="78">
        <f ca="1">Worksheet!M10</f>
        <v>3</v>
      </c>
      <c r="D12" s="100">
        <f ca="1">Worksheet!N10</f>
        <v>3</v>
      </c>
      <c r="E12" s="122"/>
      <c r="F12" s="213">
        <f ca="1">Worksheet!P10</f>
        <v>0</v>
      </c>
      <c r="G12" s="213">
        <f ca="1">Worksheet!Q10</f>
        <v>0</v>
      </c>
      <c r="H12" s="387">
        <f ca="1">Worksheet!R10</f>
        <v>0</v>
      </c>
      <c r="I12" s="122"/>
      <c r="J12" s="78">
        <f ca="1">Worksheet!T10</f>
        <v>13</v>
      </c>
      <c r="K12" s="78">
        <f ca="1">Worksheet!U10</f>
        <v>3</v>
      </c>
      <c r="L12" s="100">
        <f ca="1">Worksheet!V10</f>
        <v>3</v>
      </c>
      <c r="M12" s="122"/>
      <c r="N12" s="78">
        <f ca="1">Worksheet!X10</f>
        <v>0</v>
      </c>
      <c r="O12" s="78">
        <f ca="1">Worksheet!Y10</f>
        <v>0</v>
      </c>
      <c r="P12" s="100">
        <f ca="1">Worksheet!Z10</f>
        <v>0</v>
      </c>
      <c r="Q12" s="55" t="str">
        <f t="shared" si="0"/>
        <v>GAH</v>
      </c>
      <c r="R12" s="53">
        <f ca="1">Worksheet!W10</f>
        <v>0</v>
      </c>
      <c r="S12" s="78">
        <f ca="1">Worksheet!AB10</f>
        <v>14</v>
      </c>
      <c r="T12" s="78">
        <f ca="1">Worksheet!AC10</f>
        <v>5</v>
      </c>
      <c r="U12" s="100">
        <f ca="1">Worksheet!AD10</f>
        <v>4</v>
      </c>
      <c r="V12" s="32"/>
      <c r="W12" s="100">
        <f>Worksheet!AG10</f>
        <v>0</v>
      </c>
    </row>
    <row r="13" spans="1:23" x14ac:dyDescent="0.2">
      <c r="A13" s="47" t="str">
        <f>Worksheet!K11</f>
        <v>DJM</v>
      </c>
      <c r="B13" s="78">
        <f ca="1">Worksheet!L11</f>
        <v>20</v>
      </c>
      <c r="C13" s="78">
        <f ca="1">Worksheet!M11</f>
        <v>5</v>
      </c>
      <c r="D13" s="100">
        <f ca="1">Worksheet!N11</f>
        <v>4</v>
      </c>
      <c r="E13" s="122"/>
      <c r="F13" s="213">
        <f ca="1">Worksheet!P11</f>
        <v>0</v>
      </c>
      <c r="G13" s="213">
        <f ca="1">Worksheet!Q11</f>
        <v>0</v>
      </c>
      <c r="H13" s="387">
        <f ca="1">Worksheet!R11</f>
        <v>0</v>
      </c>
      <c r="I13" s="122"/>
      <c r="J13" s="78">
        <f ca="1">Worksheet!T11</f>
        <v>17</v>
      </c>
      <c r="K13" s="78">
        <f ca="1">Worksheet!U11</f>
        <v>3</v>
      </c>
      <c r="L13" s="100">
        <f ca="1">Worksheet!V11</f>
        <v>3</v>
      </c>
      <c r="M13" s="122"/>
      <c r="N13" s="78">
        <f ca="1">Worksheet!X11</f>
        <v>4</v>
      </c>
      <c r="O13" s="78">
        <f ca="1">Worksheet!Y11</f>
        <v>2</v>
      </c>
      <c r="P13" s="100">
        <f ca="1">Worksheet!Z11</f>
        <v>2</v>
      </c>
      <c r="Q13" s="55" t="str">
        <f t="shared" si="0"/>
        <v>DJM</v>
      </c>
      <c r="R13" s="53">
        <f ca="1">Worksheet!W11</f>
        <v>3</v>
      </c>
      <c r="S13" s="78">
        <f ca="1">Worksheet!AB11</f>
        <v>16</v>
      </c>
      <c r="T13" s="78">
        <f ca="1">Worksheet!AC11</f>
        <v>1</v>
      </c>
      <c r="U13" s="100">
        <f ca="1">Worksheet!AD11</f>
        <v>3</v>
      </c>
      <c r="V13" s="32"/>
      <c r="W13" s="100">
        <f>Worksheet!AG11</f>
        <v>0</v>
      </c>
    </row>
    <row r="14" spans="1:23" x14ac:dyDescent="0.2">
      <c r="A14" s="47" t="str">
        <f>Worksheet!K12</f>
        <v>CJM</v>
      </c>
      <c r="B14" s="78">
        <f ca="1">Worksheet!L12</f>
        <v>17</v>
      </c>
      <c r="C14" s="78">
        <f ca="1">Worksheet!M12</f>
        <v>5</v>
      </c>
      <c r="D14" s="100">
        <f ca="1">Worksheet!N12</f>
        <v>4.5</v>
      </c>
      <c r="E14" s="122"/>
      <c r="F14" s="213">
        <f ca="1">Worksheet!P12</f>
        <v>0</v>
      </c>
      <c r="G14" s="213">
        <f ca="1">Worksheet!Q12</f>
        <v>0</v>
      </c>
      <c r="H14" s="387">
        <f ca="1">Worksheet!R12</f>
        <v>0</v>
      </c>
      <c r="I14" s="122"/>
      <c r="J14" s="78">
        <f ca="1">Worksheet!T12</f>
        <v>14</v>
      </c>
      <c r="K14" s="78">
        <f ca="1">Worksheet!U12</f>
        <v>3</v>
      </c>
      <c r="L14" s="100">
        <f ca="1">Worksheet!V12</f>
        <v>3.5</v>
      </c>
      <c r="M14" s="122"/>
      <c r="N14" s="78">
        <f ca="1">Worksheet!X12</f>
        <v>4</v>
      </c>
      <c r="O14" s="78">
        <f ca="1">Worksheet!Y12</f>
        <v>2</v>
      </c>
      <c r="P14" s="100">
        <f ca="1">Worksheet!Z12</f>
        <v>2</v>
      </c>
      <c r="Q14" s="55" t="str">
        <f t="shared" si="0"/>
        <v>CJM</v>
      </c>
      <c r="R14" s="53">
        <f ca="1">Worksheet!W12</f>
        <v>3</v>
      </c>
      <c r="S14" s="78">
        <f ca="1">Worksheet!AB12</f>
        <v>10</v>
      </c>
      <c r="T14" s="78">
        <f ca="1">Worksheet!AC12</f>
        <v>4</v>
      </c>
      <c r="U14" s="100">
        <f ca="1">Worksheet!AD12</f>
        <v>4</v>
      </c>
      <c r="V14" s="32"/>
      <c r="W14" s="100">
        <f>Worksheet!AG12</f>
        <v>0</v>
      </c>
    </row>
    <row r="15" spans="1:23" x14ac:dyDescent="0.2">
      <c r="A15" s="47" t="str">
        <f>Worksheet!K13</f>
        <v>MFS</v>
      </c>
      <c r="B15" s="78">
        <f ca="1">Worksheet!L13</f>
        <v>21</v>
      </c>
      <c r="C15" s="78">
        <f ca="1">Worksheet!M13</f>
        <v>5</v>
      </c>
      <c r="D15" s="100">
        <f ca="1">Worksheet!N13</f>
        <v>4</v>
      </c>
      <c r="E15" s="122"/>
      <c r="F15" s="213">
        <f ca="1">Worksheet!P13</f>
        <v>0</v>
      </c>
      <c r="G15" s="213">
        <f ca="1">Worksheet!Q13</f>
        <v>0</v>
      </c>
      <c r="H15" s="387">
        <f ca="1">Worksheet!R13</f>
        <v>0</v>
      </c>
      <c r="I15" s="122"/>
      <c r="J15" s="78">
        <f ca="1">Worksheet!T13</f>
        <v>14</v>
      </c>
      <c r="K15" s="78">
        <f ca="1">Worksheet!U13</f>
        <v>3</v>
      </c>
      <c r="L15" s="100">
        <f ca="1">Worksheet!V13</f>
        <v>3</v>
      </c>
      <c r="M15" s="122"/>
      <c r="N15" s="78">
        <f ca="1">Worksheet!X13</f>
        <v>7</v>
      </c>
      <c r="O15" s="78">
        <f ca="1">Worksheet!Y13</f>
        <v>2</v>
      </c>
      <c r="P15" s="100">
        <f ca="1">Worksheet!Z13</f>
        <v>2</v>
      </c>
      <c r="Q15" s="55" t="str">
        <f t="shared" si="0"/>
        <v>MFS</v>
      </c>
      <c r="R15" s="53">
        <f ca="1">Worksheet!W13</f>
        <v>4</v>
      </c>
      <c r="S15" s="78">
        <f ca="1">Worksheet!AB13</f>
        <v>10</v>
      </c>
      <c r="T15" s="78">
        <f ca="1">Worksheet!AC13</f>
        <v>2</v>
      </c>
      <c r="U15" s="100">
        <f ca="1">Worksheet!AD13</f>
        <v>4</v>
      </c>
      <c r="V15" s="32"/>
      <c r="W15" s="100">
        <f>Worksheet!AG13</f>
        <v>0</v>
      </c>
    </row>
    <row r="16" spans="1:23" x14ac:dyDescent="0.2">
      <c r="A16" s="47" t="str">
        <f>Worksheet!K14</f>
        <v>PRS</v>
      </c>
      <c r="B16" s="78">
        <f ca="1">Worksheet!L14</f>
        <v>21</v>
      </c>
      <c r="C16" s="78">
        <f ca="1">Worksheet!M14</f>
        <v>3</v>
      </c>
      <c r="D16" s="100">
        <f ca="1">Worksheet!N14</f>
        <v>6</v>
      </c>
      <c r="E16" s="122"/>
      <c r="F16" s="213">
        <f ca="1">Worksheet!P14</f>
        <v>0</v>
      </c>
      <c r="G16" s="213">
        <f ca="1">Worksheet!Q14</f>
        <v>0</v>
      </c>
      <c r="H16" s="387">
        <f ca="1">Worksheet!R14</f>
        <v>0</v>
      </c>
      <c r="I16" s="122"/>
      <c r="J16" s="78">
        <f ca="1">Worksheet!T14</f>
        <v>15</v>
      </c>
      <c r="K16" s="78">
        <f ca="1">Worksheet!U14</f>
        <v>3</v>
      </c>
      <c r="L16" s="100">
        <f ca="1">Worksheet!V14</f>
        <v>4.5</v>
      </c>
      <c r="M16" s="122"/>
      <c r="N16" s="78">
        <f ca="1">Worksheet!X14</f>
        <v>6</v>
      </c>
      <c r="O16" s="78">
        <f ca="1">Worksheet!Y14</f>
        <v>0</v>
      </c>
      <c r="P16" s="100">
        <f ca="1">Worksheet!Z14</f>
        <v>3</v>
      </c>
      <c r="Q16" s="55" t="str">
        <f t="shared" si="0"/>
        <v>PRS</v>
      </c>
      <c r="R16" s="53">
        <f ca="1">Worksheet!W14</f>
        <v>6</v>
      </c>
      <c r="S16" s="78">
        <f ca="1">Worksheet!AB14</f>
        <v>14</v>
      </c>
      <c r="T16" s="78">
        <f ca="1">Worksheet!AC14</f>
        <v>3</v>
      </c>
      <c r="U16" s="100">
        <f ca="1">Worksheet!AD14</f>
        <v>3</v>
      </c>
      <c r="V16" s="32"/>
      <c r="W16" s="100">
        <f>Worksheet!AG14</f>
        <v>0</v>
      </c>
    </row>
    <row r="17" spans="1:23" x14ac:dyDescent="0.2">
      <c r="A17" s="47" t="str">
        <f>Worksheet!K15</f>
        <v>HLT</v>
      </c>
      <c r="B17" s="78">
        <f ca="1">Worksheet!L15</f>
        <v>15</v>
      </c>
      <c r="C17" s="78">
        <f ca="1">Worksheet!M15</f>
        <v>5</v>
      </c>
      <c r="D17" s="100">
        <f ca="1">Worksheet!N15</f>
        <v>5.5</v>
      </c>
      <c r="E17" s="122"/>
      <c r="F17" s="213">
        <f ca="1">Worksheet!P15</f>
        <v>0</v>
      </c>
      <c r="G17" s="213">
        <f ca="1">Worksheet!Q15</f>
        <v>0</v>
      </c>
      <c r="H17" s="387">
        <f ca="1">Worksheet!R15</f>
        <v>0</v>
      </c>
      <c r="I17" s="122"/>
      <c r="J17" s="78">
        <f ca="1">Worksheet!T15</f>
        <v>12</v>
      </c>
      <c r="K17" s="78">
        <f ca="1">Worksheet!U15</f>
        <v>4</v>
      </c>
      <c r="L17" s="100">
        <f ca="1">Worksheet!V15</f>
        <v>4</v>
      </c>
      <c r="M17" s="122"/>
      <c r="N17" s="78">
        <f ca="1">Worksheet!X15</f>
        <v>3</v>
      </c>
      <c r="O17" s="78">
        <f ca="1">Worksheet!Y15</f>
        <v>1</v>
      </c>
      <c r="P17" s="100">
        <f ca="1">Worksheet!Z15</f>
        <v>3</v>
      </c>
      <c r="Q17" s="55" t="str">
        <f t="shared" si="0"/>
        <v>HLT</v>
      </c>
      <c r="R17" s="53">
        <f ca="1">Worksheet!W15</f>
        <v>2</v>
      </c>
      <c r="S17" s="78">
        <f ca="1">Worksheet!AB15</f>
        <v>12</v>
      </c>
      <c r="T17" s="78">
        <f ca="1">Worksheet!AC15</f>
        <v>5</v>
      </c>
      <c r="U17" s="100">
        <f ca="1">Worksheet!AD15</f>
        <v>3</v>
      </c>
      <c r="V17" s="32"/>
      <c r="W17" s="100">
        <f>Worksheet!AG15</f>
        <v>0</v>
      </c>
    </row>
    <row r="18" spans="1:23" x14ac:dyDescent="0.2">
      <c r="A18" s="47" t="str">
        <f>Worksheet!K16</f>
        <v>DRP</v>
      </c>
      <c r="B18" s="377">
        <f ca="1">Worksheet!L16</f>
        <v>0</v>
      </c>
      <c r="C18" s="377">
        <f ca="1">Worksheet!M16</f>
        <v>0</v>
      </c>
      <c r="D18" s="378">
        <f ca="1">Worksheet!N16</f>
        <v>0</v>
      </c>
      <c r="E18" s="379"/>
      <c r="F18" s="213">
        <f ca="1">Worksheet!P16</f>
        <v>0</v>
      </c>
      <c r="G18" s="213">
        <f ca="1">Worksheet!Q16</f>
        <v>0</v>
      </c>
      <c r="H18" s="387">
        <f ca="1">Worksheet!R16</f>
        <v>0</v>
      </c>
      <c r="I18" s="379"/>
      <c r="J18" s="377">
        <f ca="1">Worksheet!T16</f>
        <v>0</v>
      </c>
      <c r="K18" s="377">
        <f ca="1">Worksheet!U16</f>
        <v>0</v>
      </c>
      <c r="L18" s="378">
        <f ca="1">Worksheet!V16</f>
        <v>0</v>
      </c>
      <c r="M18" s="379"/>
      <c r="N18" s="213">
        <f ca="1">Worksheet!X16</f>
        <v>0</v>
      </c>
      <c r="O18" s="213">
        <f ca="1">Worksheet!Y16</f>
        <v>0</v>
      </c>
      <c r="P18" s="387">
        <f ca="1">Worksheet!Z16</f>
        <v>0</v>
      </c>
      <c r="Q18" s="380" t="str">
        <f t="shared" si="0"/>
        <v>DRP</v>
      </c>
      <c r="R18" s="378">
        <f ca="1">Worksheet!W16</f>
        <v>0</v>
      </c>
      <c r="S18" s="377">
        <f ca="1">Worksheet!AB16</f>
        <v>11</v>
      </c>
      <c r="T18" s="377">
        <f ca="1">Worksheet!AC16</f>
        <v>0</v>
      </c>
      <c r="U18" s="378">
        <f ca="1">Worksheet!AD16</f>
        <v>0</v>
      </c>
      <c r="V18" s="381"/>
      <c r="W18" s="378">
        <f>Worksheet!AG16</f>
        <v>0</v>
      </c>
    </row>
    <row r="19" spans="1:23" x14ac:dyDescent="0.2">
      <c r="A19" s="47" t="str">
        <f>Worksheet!K17</f>
        <v>MBW</v>
      </c>
      <c r="B19" s="377">
        <f ca="1">Worksheet!L17</f>
        <v>0</v>
      </c>
      <c r="C19" s="377">
        <f ca="1">Worksheet!M17</f>
        <v>0</v>
      </c>
      <c r="D19" s="378">
        <f ca="1">Worksheet!N17</f>
        <v>0</v>
      </c>
      <c r="E19" s="379"/>
      <c r="F19" s="213">
        <f ca="1">Worksheet!P17</f>
        <v>0</v>
      </c>
      <c r="G19" s="213">
        <f ca="1">Worksheet!Q17</f>
        <v>0</v>
      </c>
      <c r="H19" s="387">
        <f ca="1">Worksheet!R17</f>
        <v>0</v>
      </c>
      <c r="I19" s="379"/>
      <c r="J19" s="377">
        <f ca="1">Worksheet!T17</f>
        <v>0</v>
      </c>
      <c r="K19" s="377">
        <f ca="1">Worksheet!U17</f>
        <v>0</v>
      </c>
      <c r="L19" s="378">
        <f ca="1">Worksheet!V17</f>
        <v>0</v>
      </c>
      <c r="M19" s="379"/>
      <c r="N19" s="213">
        <f ca="1">Worksheet!X17</f>
        <v>0</v>
      </c>
      <c r="O19" s="213">
        <f ca="1">Worksheet!Y17</f>
        <v>0</v>
      </c>
      <c r="P19" s="387">
        <f ca="1">Worksheet!Z17</f>
        <v>0</v>
      </c>
      <c r="Q19" s="380" t="str">
        <f t="shared" si="0"/>
        <v>MBW</v>
      </c>
      <c r="R19" s="378">
        <f ca="1">Worksheet!W17</f>
        <v>0</v>
      </c>
      <c r="S19" s="377">
        <f ca="1">Worksheet!AB17</f>
        <v>12</v>
      </c>
      <c r="T19" s="377">
        <f ca="1">Worksheet!AC17</f>
        <v>0</v>
      </c>
      <c r="U19" s="378">
        <f ca="1">Worksheet!AD17</f>
        <v>0</v>
      </c>
      <c r="V19" s="381"/>
      <c r="W19" s="378">
        <f>Worksheet!AG17</f>
        <v>0</v>
      </c>
    </row>
    <row r="20" spans="1:23" x14ac:dyDescent="0.2">
      <c r="A20" s="47" t="str">
        <f>Worksheet!K18</f>
        <v>RCG</v>
      </c>
      <c r="B20" s="382">
        <f ca="1">Worksheet!L18</f>
        <v>34</v>
      </c>
      <c r="C20" s="382">
        <f ca="1">Worksheet!M18</f>
        <v>6</v>
      </c>
      <c r="D20" s="383">
        <f ca="1">Worksheet!N18</f>
        <v>5</v>
      </c>
      <c r="E20" s="384"/>
      <c r="F20" s="382">
        <f ca="1">Worksheet!P18</f>
        <v>17</v>
      </c>
      <c r="G20" s="382">
        <f ca="1">Worksheet!Q18</f>
        <v>6</v>
      </c>
      <c r="H20" s="383">
        <f ca="1">Worksheet!R18</f>
        <v>5</v>
      </c>
      <c r="I20" s="384"/>
      <c r="J20" s="382">
        <f ca="1">Worksheet!T18</f>
        <v>0</v>
      </c>
      <c r="K20" s="382">
        <f ca="1">Worksheet!U18</f>
        <v>0</v>
      </c>
      <c r="L20" s="383">
        <f ca="1">Worksheet!V18</f>
        <v>0</v>
      </c>
      <c r="M20" s="384"/>
      <c r="N20" s="213">
        <f ca="1">Worksheet!X18</f>
        <v>0</v>
      </c>
      <c r="O20" s="213">
        <f ca="1">Worksheet!Y18</f>
        <v>0</v>
      </c>
      <c r="P20" s="387">
        <f ca="1">Worksheet!Z18</f>
        <v>0</v>
      </c>
      <c r="Q20" s="385" t="str">
        <f t="shared" si="0"/>
        <v>RCG</v>
      </c>
      <c r="R20" s="383">
        <f ca="1">Worksheet!W18</f>
        <v>0</v>
      </c>
      <c r="S20" s="382">
        <f ca="1">Worksheet!AB18</f>
        <v>0</v>
      </c>
      <c r="T20" s="382">
        <f ca="1">Worksheet!AC18</f>
        <v>0</v>
      </c>
      <c r="U20" s="383">
        <f ca="1">Worksheet!AD18</f>
        <v>0</v>
      </c>
      <c r="V20" s="386"/>
      <c r="W20" s="383">
        <f>Worksheet!AG18</f>
        <v>0</v>
      </c>
    </row>
    <row r="21" spans="1:23" x14ac:dyDescent="0.2">
      <c r="A21" s="47" t="str">
        <f>Worksheet!K19</f>
        <v>DBC</v>
      </c>
      <c r="B21" s="382">
        <f ca="1">Worksheet!L19</f>
        <v>28</v>
      </c>
      <c r="C21" s="382">
        <f ca="1">Worksheet!M19</f>
        <v>8</v>
      </c>
      <c r="D21" s="383">
        <f ca="1">Worksheet!N19</f>
        <v>8</v>
      </c>
      <c r="E21" s="384"/>
      <c r="F21" s="382">
        <f ca="1">Worksheet!P19</f>
        <v>7</v>
      </c>
      <c r="G21" s="382">
        <f ca="1">Worksheet!Q19</f>
        <v>5</v>
      </c>
      <c r="H21" s="383">
        <f ca="1">Worksheet!R19</f>
        <v>5</v>
      </c>
      <c r="I21" s="384"/>
      <c r="J21" s="382">
        <f ca="1">Worksheet!T19</f>
        <v>14</v>
      </c>
      <c r="K21" s="382">
        <f ca="1">Worksheet!U19</f>
        <v>3</v>
      </c>
      <c r="L21" s="383">
        <f ca="1">Worksheet!V19</f>
        <v>3</v>
      </c>
      <c r="M21" s="384"/>
      <c r="N21" s="213">
        <f ca="1">Worksheet!X19</f>
        <v>0</v>
      </c>
      <c r="O21" s="213">
        <f ca="1">Worksheet!Y19</f>
        <v>0</v>
      </c>
      <c r="P21" s="387">
        <f ca="1">Worksheet!Z19</f>
        <v>0</v>
      </c>
      <c r="Q21" s="385" t="str">
        <f t="shared" si="0"/>
        <v>DBC</v>
      </c>
      <c r="R21" s="383">
        <f ca="1">Worksheet!W19</f>
        <v>3</v>
      </c>
      <c r="S21" s="382">
        <f ca="1">Worksheet!AB19</f>
        <v>13</v>
      </c>
      <c r="T21" s="382">
        <f ca="1">Worksheet!AC19</f>
        <v>5</v>
      </c>
      <c r="U21" s="383">
        <f ca="1">Worksheet!AD19</f>
        <v>2.5</v>
      </c>
      <c r="V21" s="386"/>
      <c r="W21" s="383">
        <f>Worksheet!AG19</f>
        <v>0</v>
      </c>
    </row>
    <row r="22" spans="1:23" x14ac:dyDescent="0.2">
      <c r="A22" s="47" t="str">
        <f>Worksheet!K20</f>
        <v>GBH</v>
      </c>
      <c r="B22" s="382">
        <f ca="1">Worksheet!L20</f>
        <v>9</v>
      </c>
      <c r="C22" s="382">
        <f ca="1">Worksheet!M20</f>
        <v>7</v>
      </c>
      <c r="D22" s="383">
        <f ca="1">Worksheet!N20</f>
        <v>8</v>
      </c>
      <c r="E22" s="384"/>
      <c r="F22" s="382">
        <f ca="1">Worksheet!P20</f>
        <v>0</v>
      </c>
      <c r="G22" s="382">
        <f ca="1">Worksheet!Q20</f>
        <v>5</v>
      </c>
      <c r="H22" s="383">
        <f ca="1">Worksheet!R20</f>
        <v>5</v>
      </c>
      <c r="I22" s="384"/>
      <c r="J22" s="382">
        <f ca="1">Worksheet!T20</f>
        <v>9</v>
      </c>
      <c r="K22" s="382">
        <f ca="1">Worksheet!U20</f>
        <v>2</v>
      </c>
      <c r="L22" s="383">
        <f ca="1">Worksheet!V20</f>
        <v>3</v>
      </c>
      <c r="M22" s="384"/>
      <c r="N22" s="213">
        <f ca="1">Worksheet!X20</f>
        <v>0</v>
      </c>
      <c r="O22" s="213">
        <f ca="1">Worksheet!Y20</f>
        <v>0</v>
      </c>
      <c r="P22" s="387">
        <f ca="1">Worksheet!Z20</f>
        <v>0</v>
      </c>
      <c r="Q22" s="385" t="str">
        <f t="shared" si="0"/>
        <v>GBH</v>
      </c>
      <c r="R22" s="383">
        <f ca="1">Worksheet!W20</f>
        <v>3</v>
      </c>
      <c r="S22" s="382">
        <f ca="1">Worksheet!AB20</f>
        <v>7</v>
      </c>
      <c r="T22" s="382">
        <f ca="1">Worksheet!AC20</f>
        <v>2</v>
      </c>
      <c r="U22" s="383">
        <f ca="1">Worksheet!AD20</f>
        <v>2</v>
      </c>
      <c r="V22" s="386"/>
      <c r="W22" s="383">
        <f>Worksheet!AG20</f>
        <v>0</v>
      </c>
    </row>
    <row r="23" spans="1:23" x14ac:dyDescent="0.2">
      <c r="A23" s="47" t="str">
        <f>Worksheet!K21</f>
        <v>WRA</v>
      </c>
      <c r="B23" s="382">
        <f ca="1">Worksheet!L21</f>
        <v>50</v>
      </c>
      <c r="C23" s="382">
        <f ca="1">Worksheet!M21</f>
        <v>5</v>
      </c>
      <c r="D23" s="383">
        <f ca="1">Worksheet!N21</f>
        <v>6</v>
      </c>
      <c r="E23" s="384"/>
      <c r="F23" s="382">
        <f ca="1">Worksheet!P21</f>
        <v>25</v>
      </c>
      <c r="G23" s="382">
        <f ca="1">Worksheet!Q21</f>
        <v>5</v>
      </c>
      <c r="H23" s="383">
        <f ca="1">Worksheet!R21</f>
        <v>6</v>
      </c>
      <c r="I23" s="384"/>
      <c r="J23" s="382">
        <f ca="1">Worksheet!T21</f>
        <v>0</v>
      </c>
      <c r="K23" s="382">
        <f ca="1">Worksheet!U21</f>
        <v>0</v>
      </c>
      <c r="L23" s="383">
        <f ca="1">Worksheet!V21</f>
        <v>0</v>
      </c>
      <c r="M23" s="384"/>
      <c r="N23" s="213">
        <f ca="1">Worksheet!X21</f>
        <v>0</v>
      </c>
      <c r="O23" s="213">
        <f ca="1">Worksheet!Y21</f>
        <v>0</v>
      </c>
      <c r="P23" s="387">
        <f ca="1">Worksheet!Z21</f>
        <v>0</v>
      </c>
      <c r="Q23" s="385" t="str">
        <f t="shared" si="0"/>
        <v>WRA</v>
      </c>
      <c r="R23" s="383">
        <f ca="1">Worksheet!W21</f>
        <v>0</v>
      </c>
      <c r="S23" s="382">
        <f ca="1">Worksheet!AB21</f>
        <v>0</v>
      </c>
      <c r="T23" s="382">
        <f ca="1">Worksheet!AC21</f>
        <v>0</v>
      </c>
      <c r="U23" s="383">
        <f ca="1">Worksheet!AD21</f>
        <v>0</v>
      </c>
      <c r="V23" s="386"/>
      <c r="W23" s="383">
        <f>Worksheet!AG21</f>
        <v>0</v>
      </c>
    </row>
    <row r="24" spans="1:23" x14ac:dyDescent="0.2">
      <c r="A24" s="47" t="str">
        <f>Worksheet!K22</f>
        <v>LDP</v>
      </c>
      <c r="B24" s="382">
        <f ca="1">Worksheet!L22</f>
        <v>30</v>
      </c>
      <c r="C24" s="382">
        <f ca="1">Worksheet!M22</f>
        <v>8</v>
      </c>
      <c r="D24" s="383">
        <f ca="1">Worksheet!N22</f>
        <v>9</v>
      </c>
      <c r="E24" s="384"/>
      <c r="F24" s="382">
        <f ca="1">Worksheet!P22</f>
        <v>8</v>
      </c>
      <c r="G24" s="382">
        <f ca="1">Worksheet!Q22</f>
        <v>6</v>
      </c>
      <c r="H24" s="383">
        <f ca="1">Worksheet!R22</f>
        <v>6</v>
      </c>
      <c r="I24" s="384"/>
      <c r="J24" s="382">
        <f ca="1">Worksheet!T22</f>
        <v>14</v>
      </c>
      <c r="K24" s="382">
        <f ca="1">Worksheet!U22</f>
        <v>2</v>
      </c>
      <c r="L24" s="383">
        <f ca="1">Worksheet!V22</f>
        <v>3</v>
      </c>
      <c r="M24" s="384"/>
      <c r="N24" s="213">
        <f ca="1">Worksheet!X22</f>
        <v>0</v>
      </c>
      <c r="O24" s="213">
        <f ca="1">Worksheet!Y22</f>
        <v>0</v>
      </c>
      <c r="P24" s="387">
        <f ca="1">Worksheet!Z22</f>
        <v>0</v>
      </c>
      <c r="Q24" s="385" t="str">
        <f t="shared" si="0"/>
        <v>LDP</v>
      </c>
      <c r="R24" s="383">
        <f ca="1">Worksheet!W22</f>
        <v>4</v>
      </c>
      <c r="S24" s="382">
        <f ca="1">Worksheet!AB22</f>
        <v>12</v>
      </c>
      <c r="T24" s="382">
        <f ca="1">Worksheet!AC22</f>
        <v>3</v>
      </c>
      <c r="U24" s="383">
        <f ca="1">Worksheet!AD22</f>
        <v>3</v>
      </c>
      <c r="V24" s="386"/>
      <c r="W24" s="383">
        <f>Worksheet!AG22</f>
        <v>0</v>
      </c>
    </row>
    <row r="25" spans="1:23" x14ac:dyDescent="0.2">
      <c r="A25" s="47" t="str">
        <f>Worksheet!K23</f>
        <v>RJR</v>
      </c>
      <c r="B25" s="382">
        <f ca="1">Worksheet!L23</f>
        <v>29</v>
      </c>
      <c r="C25" s="382">
        <f ca="1">Worksheet!M23</f>
        <v>11</v>
      </c>
      <c r="D25" s="383">
        <f ca="1">Worksheet!N23</f>
        <v>8</v>
      </c>
      <c r="E25" s="384"/>
      <c r="F25" s="382">
        <f ca="1">Worksheet!P23</f>
        <v>8</v>
      </c>
      <c r="G25" s="382">
        <f ca="1">Worksheet!Q23</f>
        <v>5</v>
      </c>
      <c r="H25" s="383">
        <f ca="1">Worksheet!R23</f>
        <v>5</v>
      </c>
      <c r="I25" s="384"/>
      <c r="J25" s="382">
        <f ca="1">Worksheet!T23</f>
        <v>13</v>
      </c>
      <c r="K25" s="382">
        <f ca="1">Worksheet!U23</f>
        <v>6</v>
      </c>
      <c r="L25" s="383">
        <f ca="1">Worksheet!V23</f>
        <v>3</v>
      </c>
      <c r="M25" s="384"/>
      <c r="N25" s="213">
        <f ca="1">Worksheet!X23</f>
        <v>0</v>
      </c>
      <c r="O25" s="213">
        <f ca="1">Worksheet!Y23</f>
        <v>0</v>
      </c>
      <c r="P25" s="387">
        <f ca="1">Worksheet!Z23</f>
        <v>0</v>
      </c>
      <c r="Q25" s="385" t="str">
        <f t="shared" si="0"/>
        <v>RJR</v>
      </c>
      <c r="R25" s="383">
        <f ca="1">Worksheet!W23</f>
        <v>3</v>
      </c>
      <c r="S25" s="382">
        <f ca="1">Worksheet!AB23</f>
        <v>10</v>
      </c>
      <c r="T25" s="382">
        <f ca="1">Worksheet!AC23</f>
        <v>3</v>
      </c>
      <c r="U25" s="383">
        <f ca="1">Worksheet!AD23</f>
        <v>3</v>
      </c>
      <c r="V25" s="386"/>
      <c r="W25" s="383">
        <f>Worksheet!AG23</f>
        <v>0</v>
      </c>
    </row>
    <row r="26" spans="1:23" x14ac:dyDescent="0.2">
      <c r="A26" s="47" t="str">
        <f>Worksheet!K24</f>
        <v>AJR</v>
      </c>
      <c r="B26" s="382">
        <f ca="1">Worksheet!L24</f>
        <v>46</v>
      </c>
      <c r="C26" s="382">
        <f ca="1">Worksheet!M24</f>
        <v>12</v>
      </c>
      <c r="D26" s="383">
        <f ca="1">Worksheet!N24</f>
        <v>7</v>
      </c>
      <c r="E26" s="384"/>
      <c r="F26" s="382">
        <f ca="1">Worksheet!P24</f>
        <v>17</v>
      </c>
      <c r="G26" s="382">
        <f ca="1">Worksheet!Q24</f>
        <v>8</v>
      </c>
      <c r="H26" s="383">
        <f ca="1">Worksheet!R24</f>
        <v>5</v>
      </c>
      <c r="I26" s="384"/>
      <c r="J26" s="382">
        <f ca="1">Worksheet!T24</f>
        <v>12</v>
      </c>
      <c r="K26" s="382">
        <f ca="1">Worksheet!U24</f>
        <v>4</v>
      </c>
      <c r="L26" s="383">
        <f ca="1">Worksheet!V24</f>
        <v>2</v>
      </c>
      <c r="M26" s="384"/>
      <c r="N26" s="213">
        <f ca="1">Worksheet!X24</f>
        <v>0</v>
      </c>
      <c r="O26" s="213">
        <f ca="1">Worksheet!Y24</f>
        <v>0</v>
      </c>
      <c r="P26" s="387">
        <f ca="1">Worksheet!Z24</f>
        <v>0</v>
      </c>
      <c r="Q26" s="385" t="str">
        <f t="shared" si="0"/>
        <v>AJR</v>
      </c>
      <c r="R26" s="383">
        <f ca="1">Worksheet!W24</f>
        <v>3</v>
      </c>
      <c r="S26" s="382">
        <f ca="1">Worksheet!AB24</f>
        <v>10</v>
      </c>
      <c r="T26" s="382">
        <f ca="1">Worksheet!AC24</f>
        <v>4</v>
      </c>
      <c r="U26" s="383">
        <f ca="1">Worksheet!AD24</f>
        <v>3</v>
      </c>
      <c r="V26" s="386"/>
      <c r="W26" s="383">
        <f>Worksheet!AG24</f>
        <v>0</v>
      </c>
    </row>
    <row r="27" spans="1:23" x14ac:dyDescent="0.2">
      <c r="A27" s="47" t="str">
        <f>Worksheet!K25</f>
        <v>DK</v>
      </c>
      <c r="B27" s="78">
        <f ca="1">Worksheet!L25</f>
        <v>0</v>
      </c>
      <c r="C27" s="78">
        <f ca="1">Worksheet!M25</f>
        <v>0</v>
      </c>
      <c r="D27" s="100">
        <f ca="1">Worksheet!N25</f>
        <v>4</v>
      </c>
      <c r="E27" s="122"/>
      <c r="F27" s="78">
        <f ca="1">Worksheet!P25</f>
        <v>0</v>
      </c>
      <c r="G27" s="78">
        <f ca="1">Worksheet!Q25</f>
        <v>0</v>
      </c>
      <c r="H27" s="100">
        <f ca="1">Worksheet!R25</f>
        <v>4</v>
      </c>
      <c r="I27" s="122"/>
      <c r="J27" s="78">
        <f ca="1">Worksheet!T25</f>
        <v>0</v>
      </c>
      <c r="K27" s="78">
        <f ca="1">Worksheet!U25</f>
        <v>0</v>
      </c>
      <c r="L27" s="100">
        <f ca="1">Worksheet!V25</f>
        <v>0</v>
      </c>
      <c r="M27" s="122"/>
      <c r="N27" s="213">
        <f ca="1">Worksheet!X25</f>
        <v>0</v>
      </c>
      <c r="O27" s="213">
        <f ca="1">Worksheet!Y25</f>
        <v>0</v>
      </c>
      <c r="P27" s="387">
        <f ca="1">Worksheet!Z25</f>
        <v>0</v>
      </c>
      <c r="Q27" s="55" t="str">
        <f t="shared" si="0"/>
        <v>DK</v>
      </c>
      <c r="R27" s="387">
        <f ca="1">Worksheet!W25</f>
        <v>0</v>
      </c>
      <c r="S27" s="213">
        <f ca="1">Worksheet!AB25</f>
        <v>0</v>
      </c>
      <c r="T27" s="213">
        <f ca="1">Worksheet!AC25</f>
        <v>0</v>
      </c>
      <c r="U27" s="387">
        <f ca="1">Worksheet!AD25</f>
        <v>0</v>
      </c>
      <c r="V27" s="32"/>
      <c r="W27" s="100">
        <f>Worksheet!AG25</f>
        <v>0</v>
      </c>
    </row>
    <row r="28" spans="1:23" x14ac:dyDescent="0.2">
      <c r="A28" s="47" t="str">
        <f>Worksheet!K26</f>
        <v>WS</v>
      </c>
      <c r="B28" s="78">
        <f ca="1">Worksheet!L26</f>
        <v>0</v>
      </c>
      <c r="C28" s="78">
        <f ca="1">Worksheet!M26</f>
        <v>6</v>
      </c>
      <c r="D28" s="100">
        <f ca="1">Worksheet!N26</f>
        <v>6</v>
      </c>
      <c r="E28" s="122"/>
      <c r="F28" s="78">
        <f ca="1">Worksheet!P26</f>
        <v>0</v>
      </c>
      <c r="G28" s="78">
        <f ca="1">Worksheet!Q26</f>
        <v>6</v>
      </c>
      <c r="H28" s="100">
        <f ca="1">Worksheet!R26</f>
        <v>6</v>
      </c>
      <c r="I28" s="122"/>
      <c r="J28" s="78">
        <f ca="1">Worksheet!T26</f>
        <v>0</v>
      </c>
      <c r="K28" s="78">
        <f ca="1">Worksheet!U26</f>
        <v>0</v>
      </c>
      <c r="L28" s="100">
        <f ca="1">Worksheet!V26</f>
        <v>0</v>
      </c>
      <c r="M28" s="122"/>
      <c r="N28" s="213">
        <f ca="1">Worksheet!X26</f>
        <v>0</v>
      </c>
      <c r="O28" s="213">
        <f ca="1">Worksheet!Y26</f>
        <v>0</v>
      </c>
      <c r="P28" s="387">
        <f ca="1">Worksheet!Z26</f>
        <v>0</v>
      </c>
      <c r="Q28" s="55" t="str">
        <f t="shared" si="0"/>
        <v>WS</v>
      </c>
      <c r="R28" s="387">
        <f ca="1">Worksheet!W26</f>
        <v>0</v>
      </c>
      <c r="S28" s="213">
        <f ca="1">Worksheet!AB26</f>
        <v>0</v>
      </c>
      <c r="T28" s="213">
        <f ca="1">Worksheet!AC26</f>
        <v>0</v>
      </c>
      <c r="U28" s="387">
        <f ca="1">Worksheet!AD26</f>
        <v>0</v>
      </c>
      <c r="V28" s="32"/>
      <c r="W28" s="100">
        <f>Worksheet!AG26</f>
        <v>0</v>
      </c>
    </row>
    <row r="29" spans="1:23" x14ac:dyDescent="0.2">
      <c r="A29" s="47" t="str">
        <f>Worksheet!K27</f>
        <v>MAK</v>
      </c>
      <c r="B29" s="78">
        <f ca="1">Worksheet!L27</f>
        <v>45</v>
      </c>
      <c r="C29" s="78">
        <f ca="1">Worksheet!M27</f>
        <v>6</v>
      </c>
      <c r="D29" s="100">
        <f ca="1">Worksheet!N27</f>
        <v>5</v>
      </c>
      <c r="E29" s="122"/>
      <c r="F29" s="78">
        <f ca="1">Worksheet!P27</f>
        <v>22.5</v>
      </c>
      <c r="G29" s="78">
        <f ca="1">Worksheet!Q27</f>
        <v>6</v>
      </c>
      <c r="H29" s="100">
        <f ca="1">Worksheet!R27</f>
        <v>5</v>
      </c>
      <c r="I29" s="122"/>
      <c r="J29" s="78">
        <f ca="1">Worksheet!T27</f>
        <v>0</v>
      </c>
      <c r="K29" s="78">
        <f ca="1">Worksheet!U27</f>
        <v>0</v>
      </c>
      <c r="L29" s="100">
        <f ca="1">Worksheet!V27</f>
        <v>0</v>
      </c>
      <c r="M29" s="122"/>
      <c r="N29" s="213">
        <f ca="1">Worksheet!X27</f>
        <v>0</v>
      </c>
      <c r="O29" s="213">
        <f ca="1">Worksheet!Y27</f>
        <v>0</v>
      </c>
      <c r="P29" s="387">
        <f ca="1">Worksheet!Z27</f>
        <v>0</v>
      </c>
      <c r="Q29" s="55" t="str">
        <f t="shared" si="0"/>
        <v>MAK</v>
      </c>
      <c r="R29" s="387">
        <f ca="1">Worksheet!W27</f>
        <v>0</v>
      </c>
      <c r="S29" s="213">
        <f ca="1">Worksheet!AB27</f>
        <v>0</v>
      </c>
      <c r="T29" s="213">
        <f ca="1">Worksheet!AC27</f>
        <v>0</v>
      </c>
      <c r="U29" s="387">
        <f ca="1">Worksheet!AD27</f>
        <v>0</v>
      </c>
      <c r="V29" s="32"/>
      <c r="W29" s="100">
        <f>Worksheet!AG27</f>
        <v>0</v>
      </c>
    </row>
    <row r="30" spans="1:23" x14ac:dyDescent="0.2">
      <c r="A30" s="47" t="str">
        <f>Worksheet!K28</f>
        <v>LOC</v>
      </c>
      <c r="B30" s="78">
        <f ca="1">Worksheet!L28</f>
        <v>0</v>
      </c>
      <c r="C30" s="78">
        <f ca="1">Worksheet!M28</f>
        <v>0</v>
      </c>
      <c r="D30" s="100">
        <f ca="1">Worksheet!N28</f>
        <v>0</v>
      </c>
      <c r="E30" s="122"/>
      <c r="F30" s="78">
        <f ca="1">Worksheet!P28</f>
        <v>0</v>
      </c>
      <c r="G30" s="78">
        <f ca="1">Worksheet!Q28</f>
        <v>0</v>
      </c>
      <c r="H30" s="100">
        <f ca="1">Worksheet!R28</f>
        <v>0</v>
      </c>
      <c r="I30" s="122"/>
      <c r="J30" s="78">
        <f ca="1">Worksheet!T28</f>
        <v>0</v>
      </c>
      <c r="K30" s="78">
        <f ca="1">Worksheet!U28</f>
        <v>0</v>
      </c>
      <c r="L30" s="100">
        <f ca="1">Worksheet!V28</f>
        <v>0</v>
      </c>
      <c r="M30" s="122"/>
      <c r="N30" s="213">
        <f ca="1">Worksheet!X28</f>
        <v>0</v>
      </c>
      <c r="O30" s="213">
        <f ca="1">Worksheet!Y28</f>
        <v>0</v>
      </c>
      <c r="P30" s="387">
        <f ca="1">Worksheet!Z28</f>
        <v>0</v>
      </c>
      <c r="Q30" s="55" t="str">
        <f t="shared" si="0"/>
        <v>LOC</v>
      </c>
      <c r="R30" s="387">
        <f ca="1">Worksheet!W28</f>
        <v>0</v>
      </c>
      <c r="S30" s="213">
        <f ca="1">Worksheet!AB28</f>
        <v>0</v>
      </c>
      <c r="T30" s="213">
        <f ca="1">Worksheet!AC28</f>
        <v>0</v>
      </c>
      <c r="U30" s="387">
        <f ca="1">Worksheet!AD28</f>
        <v>0</v>
      </c>
      <c r="V30" s="32"/>
      <c r="W30" s="100">
        <f>Worksheet!AG28</f>
        <v>0</v>
      </c>
    </row>
    <row r="31" spans="1:23" x14ac:dyDescent="0.2">
      <c r="A31" s="47" t="str">
        <f>Worksheet!K29</f>
        <v>BHS</v>
      </c>
      <c r="B31" s="78">
        <f ca="1">Worksheet!L29</f>
        <v>0</v>
      </c>
      <c r="C31" s="78">
        <f ca="1">Worksheet!M29</f>
        <v>0</v>
      </c>
      <c r="D31" s="100">
        <f ca="1">Worksheet!N29</f>
        <v>0</v>
      </c>
      <c r="E31" s="122"/>
      <c r="F31" s="78">
        <f ca="1">Worksheet!P29</f>
        <v>0</v>
      </c>
      <c r="G31" s="78">
        <f ca="1">Worksheet!Q29</f>
        <v>0</v>
      </c>
      <c r="H31" s="100">
        <f ca="1">Worksheet!R29</f>
        <v>0</v>
      </c>
      <c r="I31" s="122"/>
      <c r="J31" s="78">
        <f ca="1">Worksheet!T29</f>
        <v>0</v>
      </c>
      <c r="K31" s="78">
        <f ca="1">Worksheet!U29</f>
        <v>0</v>
      </c>
      <c r="L31" s="100">
        <f ca="1">Worksheet!V29</f>
        <v>0</v>
      </c>
      <c r="M31" s="122"/>
      <c r="N31" s="213">
        <f ca="1">Worksheet!X29</f>
        <v>0</v>
      </c>
      <c r="O31" s="213">
        <f ca="1">Worksheet!Y29</f>
        <v>0</v>
      </c>
      <c r="P31" s="387">
        <f ca="1">Worksheet!Z29</f>
        <v>0</v>
      </c>
      <c r="Q31" s="55" t="str">
        <f t="shared" si="0"/>
        <v>BHS</v>
      </c>
      <c r="R31" s="387">
        <f ca="1">Worksheet!W29</f>
        <v>0</v>
      </c>
      <c r="S31" s="213">
        <f ca="1">Worksheet!AB29</f>
        <v>0</v>
      </c>
      <c r="T31" s="213">
        <f ca="1">Worksheet!AC29</f>
        <v>0</v>
      </c>
      <c r="U31" s="387">
        <f ca="1">Worksheet!AD29</f>
        <v>0</v>
      </c>
      <c r="V31" s="32"/>
      <c r="W31" s="100">
        <f>Worksheet!AG29</f>
        <v>0</v>
      </c>
    </row>
    <row r="32" spans="1:23" ht="13.5" thickBot="1" x14ac:dyDescent="0.25">
      <c r="A32" s="5" t="s">
        <v>31</v>
      </c>
      <c r="B32" s="11">
        <f ca="1">Worksheet!L35</f>
        <v>169</v>
      </c>
      <c r="C32" s="11">
        <f ca="1">Worksheet!M35</f>
        <v>41</v>
      </c>
      <c r="D32" s="101">
        <f ca="1">Worksheet!N35</f>
        <v>41.5</v>
      </c>
      <c r="E32" s="15"/>
      <c r="F32" s="11">
        <f ca="1">Worksheet!P35</f>
        <v>103.5</v>
      </c>
      <c r="G32" s="11">
        <f ca="1">Worksheet!Q35</f>
        <v>0</v>
      </c>
      <c r="H32" s="101">
        <f ca="1">Worksheet!R35</f>
        <v>0</v>
      </c>
      <c r="I32" s="15"/>
      <c r="J32" s="11">
        <f ca="1">Worksheet!T35</f>
        <v>0</v>
      </c>
      <c r="K32" s="11">
        <f ca="1">Worksheet!U35</f>
        <v>0</v>
      </c>
      <c r="L32" s="101">
        <f ca="1">Worksheet!V35</f>
        <v>0</v>
      </c>
      <c r="M32" s="15"/>
      <c r="N32" s="11">
        <f ca="1">Worksheet!X35</f>
        <v>168</v>
      </c>
      <c r="O32" s="11">
        <f ca="1">Worksheet!Y35</f>
        <v>41</v>
      </c>
      <c r="P32" s="101">
        <f ca="1">Worksheet!Z35</f>
        <v>82</v>
      </c>
      <c r="Q32" s="55" t="str">
        <f t="shared" ref="Q32" si="1">A32</f>
        <v>OTHER</v>
      </c>
      <c r="S32" s="11">
        <f ca="1">Worksheet!AB35</f>
        <v>-1</v>
      </c>
      <c r="T32" s="11">
        <f ca="1">Worksheet!AC35</f>
        <v>0</v>
      </c>
      <c r="U32" s="101">
        <f ca="1">Worksheet!AD35</f>
        <v>2.5</v>
      </c>
      <c r="V32" s="32"/>
      <c r="W32" s="101">
        <f>Worksheet!AG35</f>
        <v>0</v>
      </c>
    </row>
    <row r="33" spans="1:19" x14ac:dyDescent="0.2">
      <c r="M33" s="28"/>
    </row>
    <row r="34" spans="1:19" x14ac:dyDescent="0.2">
      <c r="A34" s="22"/>
      <c r="B34" s="15"/>
      <c r="C34" s="15"/>
      <c r="D34" s="15"/>
      <c r="E34" s="15"/>
      <c r="F34" s="15"/>
      <c r="G34" s="15"/>
      <c r="H34" s="15"/>
      <c r="I34" s="15"/>
      <c r="J34" s="15"/>
      <c r="K34" s="15"/>
      <c r="L34" s="15"/>
      <c r="M34" s="30"/>
      <c r="N34" s="15"/>
      <c r="O34" s="15"/>
      <c r="P34" s="15"/>
    </row>
    <row r="35" spans="1:19" ht="9" customHeight="1" x14ac:dyDescent="0.2">
      <c r="A35" s="27"/>
      <c r="B35" s="28"/>
      <c r="C35" s="28"/>
      <c r="D35" s="28"/>
      <c r="E35" s="28"/>
      <c r="F35" s="28"/>
      <c r="G35" s="28"/>
      <c r="H35" s="28"/>
      <c r="I35" s="28"/>
      <c r="J35" s="28"/>
      <c r="K35" s="28"/>
      <c r="L35" s="28"/>
      <c r="M35"/>
      <c r="N35"/>
      <c r="O35"/>
      <c r="P35"/>
    </row>
    <row r="36" spans="1:19" ht="18" x14ac:dyDescent="0.25">
      <c r="A36" s="24" t="s">
        <v>47</v>
      </c>
      <c r="B36" s="25"/>
      <c r="C36" s="25"/>
      <c r="D36" s="25"/>
      <c r="E36" s="25"/>
      <c r="F36" s="25"/>
      <c r="G36" s="25"/>
      <c r="H36" s="25"/>
      <c r="M36"/>
      <c r="N36"/>
      <c r="O36"/>
      <c r="P36"/>
    </row>
    <row r="37" spans="1:19" x14ac:dyDescent="0.2">
      <c r="A37" s="14" t="s">
        <v>48</v>
      </c>
      <c r="M37"/>
      <c r="N37"/>
      <c r="O37"/>
      <c r="P37"/>
    </row>
    <row r="38" spans="1:19" x14ac:dyDescent="0.2">
      <c r="A38" s="14" t="s">
        <v>95</v>
      </c>
      <c r="J38" s="413" t="s">
        <v>60</v>
      </c>
      <c r="K38" s="414"/>
      <c r="M38"/>
      <c r="N38" s="417"/>
      <c r="O38" s="417"/>
      <c r="P38"/>
    </row>
    <row r="39" spans="1:19" ht="13.5" thickBot="1" x14ac:dyDescent="0.25">
      <c r="A39" s="418" t="s">
        <v>37</v>
      </c>
      <c r="B39" s="419"/>
      <c r="C39" s="419"/>
      <c r="D39" s="419"/>
      <c r="E39" s="25" t="s">
        <v>79</v>
      </c>
      <c r="F39" s="37" t="s">
        <v>0</v>
      </c>
      <c r="G39" s="37" t="s">
        <v>4</v>
      </c>
      <c r="H39" s="37" t="s">
        <v>10</v>
      </c>
      <c r="J39" s="17" t="str">
        <f>Worksheet!K5</f>
        <v>PJC</v>
      </c>
      <c r="K39" s="10">
        <f t="shared" ref="K39:K65" si="2">COUNTIF(PubHolWorkers,J39)</f>
        <v>3</v>
      </c>
      <c r="M39"/>
      <c r="N39"/>
      <c r="O39"/>
      <c r="P39"/>
    </row>
    <row r="40" spans="1:19" ht="15" customHeight="1" thickBot="1" x14ac:dyDescent="0.25">
      <c r="A40" s="143" t="s">
        <v>38</v>
      </c>
      <c r="B40" s="144"/>
      <c r="C40" s="430">
        <v>43493</v>
      </c>
      <c r="D40" s="431"/>
      <c r="E40" s="145"/>
      <c r="F40" s="146" t="s">
        <v>253</v>
      </c>
      <c r="G40" s="147" t="s">
        <v>2</v>
      </c>
      <c r="H40" s="148"/>
      <c r="J40" s="17" t="str">
        <f>Worksheet!K6</f>
        <v>RAC</v>
      </c>
      <c r="K40" s="10">
        <f t="shared" si="2"/>
        <v>0</v>
      </c>
      <c r="M40"/>
      <c r="N40"/>
      <c r="O40"/>
      <c r="P40"/>
    </row>
    <row r="41" spans="1:19" ht="15" customHeight="1" x14ac:dyDescent="0.2">
      <c r="A41" s="139" t="s">
        <v>80</v>
      </c>
      <c r="B41" s="140"/>
      <c r="C41" s="415">
        <f>C43-2</f>
        <v>43169</v>
      </c>
      <c r="D41" s="416"/>
      <c r="F41" s="141" t="s">
        <v>65</v>
      </c>
      <c r="G41" s="140" t="s">
        <v>94</v>
      </c>
      <c r="H41" s="142"/>
      <c r="J41" s="17" t="str">
        <f>Worksheet!K8</f>
        <v>JGE</v>
      </c>
      <c r="K41" s="10">
        <f t="shared" si="2"/>
        <v>2</v>
      </c>
      <c r="M41"/>
      <c r="N41"/>
      <c r="O41"/>
      <c r="P41"/>
    </row>
    <row r="42" spans="1:19" ht="15" customHeight="1" x14ac:dyDescent="0.2">
      <c r="A42" s="36" t="s">
        <v>81</v>
      </c>
      <c r="B42" s="10"/>
      <c r="C42" s="426">
        <f>C43-1</f>
        <v>43170</v>
      </c>
      <c r="D42" s="427"/>
      <c r="F42" s="38" t="s">
        <v>65</v>
      </c>
      <c r="G42" s="10" t="s">
        <v>94</v>
      </c>
      <c r="H42" s="39" t="s">
        <v>127</v>
      </c>
      <c r="J42" s="17" t="str">
        <f>Worksheet!K9</f>
        <v>SPF</v>
      </c>
      <c r="K42" s="10">
        <f t="shared" si="2"/>
        <v>3</v>
      </c>
      <c r="M42"/>
      <c r="N42"/>
      <c r="O42"/>
      <c r="P42"/>
    </row>
    <row r="43" spans="1:19" ht="15" customHeight="1" thickBot="1" x14ac:dyDescent="0.25">
      <c r="A43" s="40" t="s">
        <v>39</v>
      </c>
      <c r="B43" s="149"/>
      <c r="C43" s="420">
        <v>43171</v>
      </c>
      <c r="D43" s="421"/>
      <c r="F43" s="150" t="s">
        <v>197</v>
      </c>
      <c r="G43" s="149" t="s">
        <v>14</v>
      </c>
      <c r="H43" s="151"/>
      <c r="J43" s="17" t="str">
        <f>Worksheet!K10</f>
        <v>GAH</v>
      </c>
      <c r="K43" s="10">
        <f t="shared" si="2"/>
        <v>0</v>
      </c>
      <c r="M43"/>
      <c r="N43"/>
      <c r="O43"/>
      <c r="P43"/>
      <c r="S43" s="41"/>
    </row>
    <row r="44" spans="1:19" ht="15" customHeight="1" x14ac:dyDescent="0.2">
      <c r="A44" s="152" t="s">
        <v>40</v>
      </c>
      <c r="B44" s="130"/>
      <c r="C44" s="422">
        <v>43189</v>
      </c>
      <c r="D44" s="423"/>
      <c r="E44" s="132"/>
      <c r="F44" s="153" t="s">
        <v>197</v>
      </c>
      <c r="G44" s="194" t="s">
        <v>96</v>
      </c>
      <c r="H44" s="131"/>
      <c r="J44" s="17" t="str">
        <f>Worksheet!K11</f>
        <v>DJM</v>
      </c>
      <c r="K44" s="10">
        <f t="shared" si="2"/>
        <v>3</v>
      </c>
      <c r="M44"/>
      <c r="N44"/>
      <c r="O44"/>
      <c r="P44"/>
    </row>
    <row r="45" spans="1:19" ht="15" customHeight="1" x14ac:dyDescent="0.2">
      <c r="A45" s="154" t="s">
        <v>44</v>
      </c>
      <c r="B45" s="10"/>
      <c r="C45" s="426">
        <f>$C$44+1</f>
        <v>43190</v>
      </c>
      <c r="D45" s="427"/>
      <c r="E45" s="9"/>
      <c r="F45" s="38" t="s">
        <v>197</v>
      </c>
      <c r="G45" s="10" t="s">
        <v>96</v>
      </c>
      <c r="H45" s="13"/>
      <c r="J45" s="17" t="str">
        <f>Worksheet!K12</f>
        <v>CJM</v>
      </c>
      <c r="K45" s="10">
        <f t="shared" si="2"/>
        <v>2</v>
      </c>
      <c r="M45"/>
      <c r="N45"/>
      <c r="O45"/>
      <c r="P45"/>
    </row>
    <row r="46" spans="1:19" ht="15" customHeight="1" x14ac:dyDescent="0.2">
      <c r="A46" s="154" t="s">
        <v>45</v>
      </c>
      <c r="B46" s="10"/>
      <c r="C46" s="426">
        <f>$C$44+2</f>
        <v>43191</v>
      </c>
      <c r="D46" s="427"/>
      <c r="E46" s="9"/>
      <c r="F46" s="38" t="s">
        <v>197</v>
      </c>
      <c r="G46" s="10" t="s">
        <v>93</v>
      </c>
      <c r="H46" s="13"/>
      <c r="J46" s="17" t="str">
        <f>Worksheet!K13</f>
        <v>MFS</v>
      </c>
      <c r="K46" s="10">
        <f t="shared" si="2"/>
        <v>2</v>
      </c>
      <c r="M46"/>
      <c r="N46"/>
      <c r="O46"/>
      <c r="P46"/>
    </row>
    <row r="47" spans="1:19" ht="15" customHeight="1" thickBot="1" x14ac:dyDescent="0.25">
      <c r="A47" s="155" t="s">
        <v>41</v>
      </c>
      <c r="B47" s="156"/>
      <c r="C47" s="408">
        <f>$C$44+3</f>
        <v>43192</v>
      </c>
      <c r="D47" s="409"/>
      <c r="E47" s="157"/>
      <c r="F47" s="158" t="s">
        <v>253</v>
      </c>
      <c r="G47" s="156" t="s">
        <v>93</v>
      </c>
      <c r="H47" s="159" t="s">
        <v>96</v>
      </c>
      <c r="J47" s="17" t="str">
        <f>Worksheet!K14</f>
        <v>PRS</v>
      </c>
      <c r="K47" s="10">
        <f t="shared" si="2"/>
        <v>4</v>
      </c>
      <c r="M47"/>
      <c r="N47"/>
      <c r="O47" s="361"/>
      <c r="P47"/>
    </row>
    <row r="48" spans="1:19" ht="15" customHeight="1" thickBot="1" x14ac:dyDescent="0.25">
      <c r="A48" s="160" t="s">
        <v>42</v>
      </c>
      <c r="B48" s="161"/>
      <c r="C48" s="432">
        <v>43215</v>
      </c>
      <c r="D48" s="433"/>
      <c r="F48" s="162" t="s">
        <v>197</v>
      </c>
      <c r="G48" s="161" t="s">
        <v>100</v>
      </c>
      <c r="H48" s="163"/>
      <c r="J48" s="17" t="str">
        <f>Worksheet!K15</f>
        <v>HLT</v>
      </c>
      <c r="K48" s="10">
        <f t="shared" si="2"/>
        <v>0</v>
      </c>
      <c r="M48"/>
      <c r="N48"/>
      <c r="O48"/>
      <c r="P48"/>
    </row>
    <row r="49" spans="1:16" ht="15" customHeight="1" x14ac:dyDescent="0.2">
      <c r="A49" s="152" t="s">
        <v>82</v>
      </c>
      <c r="B49" s="132"/>
      <c r="C49" s="424">
        <f>$C$51-2</f>
        <v>43260</v>
      </c>
      <c r="D49" s="425"/>
      <c r="E49" s="132"/>
      <c r="F49" s="153" t="s">
        <v>253</v>
      </c>
      <c r="G49" s="194" t="s">
        <v>100</v>
      </c>
      <c r="H49" s="131"/>
      <c r="J49" s="17" t="str">
        <f>Worksheet!K16</f>
        <v>DRP</v>
      </c>
      <c r="K49" s="10">
        <f t="shared" si="2"/>
        <v>0</v>
      </c>
      <c r="M49"/>
      <c r="N49"/>
      <c r="O49"/>
      <c r="P49"/>
    </row>
    <row r="50" spans="1:16" ht="15" customHeight="1" x14ac:dyDescent="0.2">
      <c r="A50" s="154" t="s">
        <v>83</v>
      </c>
      <c r="B50" s="10"/>
      <c r="C50" s="426">
        <f>$C$51-1</f>
        <v>43261</v>
      </c>
      <c r="D50" s="427"/>
      <c r="E50" s="9"/>
      <c r="F50" s="38" t="s">
        <v>253</v>
      </c>
      <c r="G50" s="10" t="s">
        <v>100</v>
      </c>
      <c r="H50" s="13"/>
      <c r="J50" s="17" t="str">
        <f>Worksheet!K17</f>
        <v>MBW</v>
      </c>
      <c r="K50" s="10">
        <f t="shared" si="2"/>
        <v>0</v>
      </c>
      <c r="M50"/>
      <c r="N50"/>
      <c r="O50"/>
      <c r="P50"/>
    </row>
    <row r="51" spans="1:16" ht="15" customHeight="1" thickBot="1" x14ac:dyDescent="0.25">
      <c r="A51" s="173" t="s">
        <v>43</v>
      </c>
      <c r="B51" s="149"/>
      <c r="C51" s="420">
        <v>43262</v>
      </c>
      <c r="D51" s="421"/>
      <c r="E51" s="174"/>
      <c r="F51" s="150" t="s">
        <v>13</v>
      </c>
      <c r="G51" s="149" t="s">
        <v>94</v>
      </c>
      <c r="H51" s="175"/>
      <c r="J51" s="17" t="str">
        <f>Worksheet!K18</f>
        <v>RCG</v>
      </c>
      <c r="K51" s="188">
        <f t="shared" si="2"/>
        <v>2</v>
      </c>
      <c r="M51"/>
      <c r="N51"/>
      <c r="O51"/>
      <c r="P51"/>
    </row>
    <row r="52" spans="1:16" ht="15" customHeight="1" x14ac:dyDescent="0.2">
      <c r="A52" s="181" t="s">
        <v>178</v>
      </c>
      <c r="B52" s="182"/>
      <c r="C52" s="434">
        <v>43371</v>
      </c>
      <c r="D52" s="435"/>
      <c r="E52" s="134"/>
      <c r="F52" s="153" t="s">
        <v>2</v>
      </c>
      <c r="G52" s="194" t="s">
        <v>68</v>
      </c>
      <c r="H52" s="133" t="s">
        <v>200</v>
      </c>
      <c r="J52" s="17" t="str">
        <f>Worksheet!K19</f>
        <v>DBC</v>
      </c>
      <c r="K52" s="188">
        <f t="shared" si="2"/>
        <v>2</v>
      </c>
      <c r="M52"/>
      <c r="N52"/>
      <c r="O52"/>
      <c r="P52"/>
    </row>
    <row r="53" spans="1:16" ht="15" customHeight="1" x14ac:dyDescent="0.2">
      <c r="A53" s="183" t="s">
        <v>182</v>
      </c>
      <c r="B53" s="180"/>
      <c r="C53" s="404">
        <f>C52+1</f>
        <v>43372</v>
      </c>
      <c r="D53" s="405"/>
      <c r="E53" s="9"/>
      <c r="F53" s="162" t="s">
        <v>2</v>
      </c>
      <c r="G53" s="161" t="s">
        <v>200</v>
      </c>
      <c r="H53" s="167"/>
      <c r="J53" s="17" t="str">
        <f>Worksheet!K20</f>
        <v>GBH</v>
      </c>
      <c r="K53" s="188">
        <f t="shared" si="2"/>
        <v>4</v>
      </c>
      <c r="M53"/>
      <c r="N53"/>
      <c r="O53"/>
      <c r="P53"/>
    </row>
    <row r="54" spans="1:16" ht="15" customHeight="1" thickBot="1" x14ac:dyDescent="0.25">
      <c r="A54" s="184" t="s">
        <v>183</v>
      </c>
      <c r="B54" s="185"/>
      <c r="C54" s="406">
        <f>C52+2</f>
        <v>43373</v>
      </c>
      <c r="D54" s="407"/>
      <c r="E54" s="157"/>
      <c r="F54" s="168" t="s">
        <v>2</v>
      </c>
      <c r="G54" s="34" t="s">
        <v>200</v>
      </c>
      <c r="H54" s="35"/>
      <c r="J54" s="17" t="str">
        <f>Worksheet!K21</f>
        <v>WRA</v>
      </c>
      <c r="K54" s="188">
        <f t="shared" si="2"/>
        <v>7</v>
      </c>
      <c r="M54"/>
      <c r="N54"/>
      <c r="O54"/>
      <c r="P54"/>
    </row>
    <row r="55" spans="1:16" ht="15" customHeight="1" x14ac:dyDescent="0.2">
      <c r="A55" s="178" t="s">
        <v>91</v>
      </c>
      <c r="B55" s="134"/>
      <c r="C55" s="428">
        <v>43413</v>
      </c>
      <c r="D55" s="429"/>
      <c r="E55" s="134"/>
      <c r="F55" s="169" t="s">
        <v>13</v>
      </c>
      <c r="G55" s="170" t="s">
        <v>15</v>
      </c>
      <c r="H55" s="171"/>
      <c r="J55" s="17" t="str">
        <f>Worksheet!K22</f>
        <v>LDP</v>
      </c>
      <c r="K55" s="188">
        <f t="shared" si="2"/>
        <v>3</v>
      </c>
      <c r="M55"/>
      <c r="N55"/>
      <c r="O55"/>
      <c r="P55"/>
    </row>
    <row r="56" spans="1:16" ht="15" customHeight="1" x14ac:dyDescent="0.2">
      <c r="A56" s="187" t="s">
        <v>91</v>
      </c>
      <c r="B56" s="186"/>
      <c r="C56" s="404">
        <f>C55+1</f>
        <v>43414</v>
      </c>
      <c r="D56" s="405"/>
      <c r="E56" s="9"/>
      <c r="F56" s="162" t="s">
        <v>197</v>
      </c>
      <c r="G56" s="161" t="s">
        <v>7</v>
      </c>
      <c r="H56" s="167" t="s">
        <v>96</v>
      </c>
      <c r="J56" s="17" t="str">
        <f>Worksheet!K23</f>
        <v>RJR</v>
      </c>
      <c r="K56" s="188">
        <f t="shared" si="2"/>
        <v>2</v>
      </c>
      <c r="M56"/>
      <c r="N56"/>
      <c r="O56"/>
      <c r="P56"/>
    </row>
    <row r="57" spans="1:16" ht="15" customHeight="1" thickBot="1" x14ac:dyDescent="0.25">
      <c r="A57" s="179" t="s">
        <v>91</v>
      </c>
      <c r="B57" s="176"/>
      <c r="C57" s="406">
        <f>C55+2</f>
        <v>43415</v>
      </c>
      <c r="D57" s="407"/>
      <c r="E57" s="157"/>
      <c r="F57" s="168" t="s">
        <v>197</v>
      </c>
      <c r="G57" s="34" t="s">
        <v>7</v>
      </c>
      <c r="H57" s="35"/>
      <c r="J57" s="17" t="str">
        <f>Worksheet!K24</f>
        <v>AJR</v>
      </c>
      <c r="K57" s="188">
        <f t="shared" si="2"/>
        <v>2</v>
      </c>
      <c r="M57"/>
      <c r="N57"/>
      <c r="O57"/>
      <c r="P57"/>
    </row>
    <row r="58" spans="1:16" ht="15" customHeight="1" x14ac:dyDescent="0.2">
      <c r="A58" s="172" t="s">
        <v>180</v>
      </c>
      <c r="B58" s="140"/>
      <c r="C58" s="436">
        <v>43459</v>
      </c>
      <c r="D58" s="437"/>
      <c r="E58" s="9"/>
      <c r="F58" s="141" t="s">
        <v>14</v>
      </c>
      <c r="G58" s="140" t="s">
        <v>127</v>
      </c>
      <c r="H58" s="177"/>
      <c r="J58" s="17" t="str">
        <f>Worksheet!K25</f>
        <v>DK</v>
      </c>
      <c r="K58" s="188">
        <f t="shared" si="2"/>
        <v>0</v>
      </c>
      <c r="M58"/>
      <c r="N58"/>
      <c r="O58"/>
      <c r="P58"/>
    </row>
    <row r="59" spans="1:16" ht="15" customHeight="1" x14ac:dyDescent="0.2">
      <c r="A59" s="154" t="s">
        <v>84</v>
      </c>
      <c r="B59" s="10"/>
      <c r="C59" s="426"/>
      <c r="D59" s="427"/>
      <c r="E59" s="9"/>
      <c r="F59" s="38"/>
      <c r="G59" s="10"/>
      <c r="H59" s="13"/>
      <c r="J59" s="17" t="str">
        <f>Worksheet!K26</f>
        <v>WS</v>
      </c>
      <c r="K59" s="188">
        <f t="shared" si="2"/>
        <v>0</v>
      </c>
      <c r="M59"/>
      <c r="N59"/>
      <c r="O59"/>
      <c r="P59"/>
    </row>
    <row r="60" spans="1:16" ht="15" customHeight="1" x14ac:dyDescent="0.2">
      <c r="A60" s="154" t="s">
        <v>85</v>
      </c>
      <c r="B60" s="10"/>
      <c r="C60" s="426"/>
      <c r="D60" s="427"/>
      <c r="E60" s="9"/>
      <c r="F60" s="38"/>
      <c r="G60" s="10"/>
      <c r="H60" s="13"/>
      <c r="J60" s="17" t="str">
        <f>Worksheet!K27</f>
        <v>MAK</v>
      </c>
      <c r="K60" s="10">
        <f t="shared" si="2"/>
        <v>5</v>
      </c>
      <c r="M60"/>
      <c r="N60"/>
      <c r="O60"/>
      <c r="P60"/>
    </row>
    <row r="61" spans="1:16" ht="15" customHeight="1" x14ac:dyDescent="0.2">
      <c r="A61" s="154" t="s">
        <v>46</v>
      </c>
      <c r="B61" s="10"/>
      <c r="C61" s="426">
        <v>43460</v>
      </c>
      <c r="D61" s="427"/>
      <c r="E61" s="9"/>
      <c r="F61" s="38" t="s">
        <v>65</v>
      </c>
      <c r="G61" s="10" t="s">
        <v>68</v>
      </c>
      <c r="H61" s="13" t="s">
        <v>239</v>
      </c>
      <c r="J61" s="17" t="str">
        <f>Worksheet!K28</f>
        <v>LOC</v>
      </c>
      <c r="K61" s="188">
        <f t="shared" si="2"/>
        <v>0</v>
      </c>
      <c r="M61"/>
      <c r="N61"/>
      <c r="O61"/>
      <c r="P61"/>
    </row>
    <row r="62" spans="1:16" ht="15" customHeight="1" thickBot="1" x14ac:dyDescent="0.25">
      <c r="A62" s="165" t="s">
        <v>179</v>
      </c>
      <c r="B62" s="156"/>
      <c r="C62" s="408"/>
      <c r="D62" s="409"/>
      <c r="E62" s="157"/>
      <c r="F62" s="158"/>
      <c r="G62" s="156"/>
      <c r="H62" s="159"/>
      <c r="J62" s="17" t="str">
        <f>Worksheet!K29</f>
        <v>BHS</v>
      </c>
      <c r="K62" s="10">
        <f t="shared" si="2"/>
        <v>0</v>
      </c>
      <c r="M62"/>
      <c r="N62"/>
      <c r="O62"/>
      <c r="P62"/>
    </row>
    <row r="63" spans="1:16" ht="15" customHeight="1" x14ac:dyDescent="0.2">
      <c r="A63" s="164" t="s">
        <v>181</v>
      </c>
      <c r="B63" s="130"/>
      <c r="C63" s="422">
        <v>43466</v>
      </c>
      <c r="D63" s="423"/>
      <c r="E63" s="132"/>
      <c r="F63" s="153" t="s">
        <v>253</v>
      </c>
      <c r="G63" s="194" t="s">
        <v>239</v>
      </c>
      <c r="H63" s="131" t="s">
        <v>15</v>
      </c>
      <c r="J63" s="17" t="str">
        <f>Worksheet!K30</f>
        <v>##</v>
      </c>
      <c r="K63" s="10">
        <f t="shared" si="2"/>
        <v>0</v>
      </c>
      <c r="M63"/>
      <c r="N63"/>
      <c r="O63"/>
      <c r="P63"/>
    </row>
    <row r="64" spans="1:16" ht="15" customHeight="1" x14ac:dyDescent="0.2">
      <c r="A64" s="154" t="s">
        <v>86</v>
      </c>
      <c r="B64" s="10"/>
      <c r="C64" s="426"/>
      <c r="D64" s="427"/>
      <c r="E64" s="9"/>
      <c r="F64" s="38"/>
      <c r="G64" s="10"/>
      <c r="H64" s="13"/>
      <c r="J64" s="17" t="str">
        <f>Worksheet!K31</f>
        <v>##</v>
      </c>
      <c r="K64" s="10">
        <f t="shared" si="2"/>
        <v>0</v>
      </c>
      <c r="M64"/>
      <c r="N64"/>
      <c r="O64"/>
      <c r="P64"/>
    </row>
    <row r="65" spans="1:16" ht="15" customHeight="1" thickBot="1" x14ac:dyDescent="0.25">
      <c r="A65" s="155" t="s">
        <v>87</v>
      </c>
      <c r="B65" s="166"/>
      <c r="C65" s="408"/>
      <c r="D65" s="409"/>
      <c r="E65" s="157"/>
      <c r="F65" s="158"/>
      <c r="G65" s="156"/>
      <c r="H65" s="159"/>
      <c r="J65" s="17" t="str">
        <f>Worksheet!K32</f>
        <v>##</v>
      </c>
      <c r="K65" s="10">
        <f t="shared" si="2"/>
        <v>0</v>
      </c>
      <c r="M65"/>
      <c r="N65"/>
      <c r="O65"/>
      <c r="P65"/>
    </row>
    <row r="66" spans="1:16" x14ac:dyDescent="0.2">
      <c r="A66" s="26"/>
      <c r="B66" s="25"/>
      <c r="C66" s="25"/>
      <c r="D66" s="25"/>
      <c r="E66" s="25"/>
      <c r="F66" s="25"/>
      <c r="G66" s="25"/>
      <c r="H66" s="25"/>
      <c r="I66" s="25"/>
      <c r="J66" s="25"/>
      <c r="K66" s="25"/>
      <c r="L66" s="25"/>
      <c r="M66" s="25"/>
      <c r="N66" s="25"/>
      <c r="O66" s="25"/>
      <c r="P66" s="25"/>
    </row>
    <row r="67" spans="1:16" x14ac:dyDescent="0.2">
      <c r="C67" s="9"/>
      <c r="D67" s="9"/>
      <c r="E67" s="9"/>
      <c r="F67" s="9"/>
    </row>
  </sheetData>
  <mergeCells count="34">
    <mergeCell ref="C64:D64"/>
    <mergeCell ref="C62:D62"/>
    <mergeCell ref="C61:D61"/>
    <mergeCell ref="C63:D63"/>
    <mergeCell ref="C58:D58"/>
    <mergeCell ref="C60:D60"/>
    <mergeCell ref="C59:D59"/>
    <mergeCell ref="C45:D45"/>
    <mergeCell ref="C55:D55"/>
    <mergeCell ref="C42:D42"/>
    <mergeCell ref="S5:U5"/>
    <mergeCell ref="C40:D40"/>
    <mergeCell ref="C50:D50"/>
    <mergeCell ref="C47:D47"/>
    <mergeCell ref="C48:D48"/>
    <mergeCell ref="C52:D52"/>
    <mergeCell ref="C53:D53"/>
    <mergeCell ref="C54:D54"/>
    <mergeCell ref="C56:D56"/>
    <mergeCell ref="C57:D57"/>
    <mergeCell ref="C65:D65"/>
    <mergeCell ref="N5:P5"/>
    <mergeCell ref="J5:L5"/>
    <mergeCell ref="F5:H5"/>
    <mergeCell ref="B5:D5"/>
    <mergeCell ref="J38:K38"/>
    <mergeCell ref="C41:D41"/>
    <mergeCell ref="N38:O38"/>
    <mergeCell ref="A39:D39"/>
    <mergeCell ref="C43:D43"/>
    <mergeCell ref="C44:D44"/>
    <mergeCell ref="C49:D49"/>
    <mergeCell ref="C51:D51"/>
    <mergeCell ref="C46:D46"/>
  </mergeCells>
  <phoneticPr fontId="0" type="noConversion"/>
  <conditionalFormatting sqref="K39:K65">
    <cfRule type="expression" dxfId="50" priority="11" stopIfTrue="1">
      <formula>J39=0</formula>
    </cfRule>
    <cfRule type="cellIs" dxfId="49" priority="12" stopIfTrue="1" operator="equal">
      <formula>0</formula>
    </cfRule>
  </conditionalFormatting>
  <conditionalFormatting sqref="B40 B65 N39:N65 A39:A65 J39:J65">
    <cfRule type="cellIs" dxfId="48" priority="13" stopIfTrue="1" operator="equal">
      <formula>0</formula>
    </cfRule>
  </conditionalFormatting>
  <conditionalFormatting sqref="S5:U32 W7:W31 R7:R31 A5:P32">
    <cfRule type="cellIs" dxfId="47" priority="14" stopIfTrue="1" operator="equal">
      <formula>0</formula>
    </cfRule>
  </conditionalFormatting>
  <conditionalFormatting sqref="W32">
    <cfRule type="cellIs" dxfId="46" priority="1" stopIfTrue="1" operator="equal">
      <formula>0</formula>
    </cfRule>
  </conditionalFormatting>
  <pageMargins left="0.75" right="0.75" top="1" bottom="1" header="0.5" footer="0.5"/>
  <pageSetup paperSize="9" orientation="landscape" r:id="rId1"/>
  <headerFooter alignWithMargins="0">
    <oddFooter>&amp;R&amp;D</oddFooter>
  </headerFooter>
  <rowBreaks count="1" manualBreakCount="1">
    <brk id="32" max="16383" man="1"/>
  </rowBreaks>
  <drawing r:id="rId2"/>
  <legacyDrawing r:id="rId3"/>
  <controls>
    <mc:AlternateContent xmlns:mc="http://schemas.openxmlformats.org/markup-compatibility/2006">
      <mc:Choice Requires="x14">
        <control shapeId="3085" r:id="rId4" name="AnalysisPrintButton">
          <controlPr autoLine="0" r:id="rId5">
            <anchor moveWithCells="1">
              <from>
                <xdr:col>11</xdr:col>
                <xdr:colOff>504825</xdr:colOff>
                <xdr:row>1</xdr:row>
                <xdr:rowOff>19050</xdr:rowOff>
              </from>
              <to>
                <xdr:col>14</xdr:col>
                <xdr:colOff>171450</xdr:colOff>
                <xdr:row>2</xdr:row>
                <xdr:rowOff>95250</xdr:rowOff>
              </to>
            </anchor>
          </controlPr>
        </control>
      </mc:Choice>
      <mc:Fallback>
        <control shapeId="3085" r:id="rId4" name="AnalysisPrintButton"/>
      </mc:Fallback>
    </mc:AlternateContent>
    <mc:AlternateContent xmlns:mc="http://schemas.openxmlformats.org/markup-compatibility/2006">
      <mc:Choice Requires="x14">
        <control shapeId="3082" r:id="rId6" name="HolidaysButton1">
          <controlPr autoLine="0" autoPict="0" r:id="rId7">
            <anchor moveWithCells="1">
              <from>
                <xdr:col>9</xdr:col>
                <xdr:colOff>9525</xdr:colOff>
                <xdr:row>1</xdr:row>
                <xdr:rowOff>19050</xdr:rowOff>
              </from>
              <to>
                <xdr:col>10</xdr:col>
                <xdr:colOff>504825</xdr:colOff>
                <xdr:row>2</xdr:row>
                <xdr:rowOff>95250</xdr:rowOff>
              </to>
            </anchor>
          </controlPr>
        </control>
      </mc:Choice>
      <mc:Fallback>
        <control shapeId="3082" r:id="rId6" name="HolidaysButton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409"/>
  <sheetViews>
    <sheetView workbookViewId="0">
      <selection activeCell="P70" sqref="P70"/>
    </sheetView>
  </sheetViews>
  <sheetFormatPr defaultRowHeight="12.75" x14ac:dyDescent="0.2"/>
  <cols>
    <col min="9" max="9" width="3.42578125" style="3" customWidth="1"/>
    <col min="10" max="10" width="3.42578125" customWidth="1"/>
    <col min="11" max="11" width="9.140625" style="4"/>
    <col min="12" max="14" width="11.7109375" style="4" customWidth="1"/>
    <col min="15" max="15" width="2.7109375" style="4" customWidth="1"/>
    <col min="16" max="17" width="11.7109375" style="4" customWidth="1"/>
    <col min="18" max="18" width="11.7109375" customWidth="1"/>
    <col min="19" max="19" width="2.7109375" customWidth="1"/>
    <col min="20" max="22" width="11.7109375" customWidth="1"/>
    <col min="23" max="23" width="6.42578125" customWidth="1"/>
    <col min="24" max="26" width="11.7109375" customWidth="1"/>
    <col min="27" max="27" width="7.28515625" bestFit="1" customWidth="1"/>
    <col min="28" max="28" width="8.85546875" bestFit="1" customWidth="1"/>
    <col min="29" max="29" width="3.42578125" bestFit="1" customWidth="1"/>
    <col min="30" max="30" width="8.7109375" bestFit="1" customWidth="1"/>
    <col min="31" max="31" width="6.42578125" bestFit="1" customWidth="1"/>
    <col min="32" max="32" width="3" customWidth="1"/>
    <col min="33" max="33" width="11" bestFit="1" customWidth="1"/>
  </cols>
  <sheetData>
    <row r="1" spans="1:34" ht="18.75" customHeight="1" thickBot="1" x14ac:dyDescent="0.4">
      <c r="A1" t="s">
        <v>22</v>
      </c>
      <c r="B1" s="16"/>
      <c r="L1" s="441" t="s">
        <v>184</v>
      </c>
      <c r="M1" s="441"/>
      <c r="N1" s="195">
        <v>2018</v>
      </c>
    </row>
    <row r="2" spans="1:34" ht="14.25" thickTop="1" thickBot="1" x14ac:dyDescent="0.25">
      <c r="A2" s="2" t="s">
        <v>0</v>
      </c>
    </row>
    <row r="3" spans="1:34" ht="12.75" customHeight="1" x14ac:dyDescent="0.2">
      <c r="A3" s="21" t="s">
        <v>30</v>
      </c>
      <c r="B3" s="21" t="s">
        <v>23</v>
      </c>
      <c r="C3" s="21" t="s">
        <v>24</v>
      </c>
      <c r="D3" s="21" t="s">
        <v>25</v>
      </c>
      <c r="E3" s="21" t="s">
        <v>26</v>
      </c>
      <c r="F3" s="21" t="s">
        <v>27</v>
      </c>
      <c r="G3" s="21" t="s">
        <v>28</v>
      </c>
      <c r="H3" s="21" t="s">
        <v>29</v>
      </c>
      <c r="L3" s="442" t="s">
        <v>35</v>
      </c>
      <c r="M3" s="443"/>
      <c r="N3" s="444"/>
      <c r="P3" s="442" t="s">
        <v>0</v>
      </c>
      <c r="Q3" s="443"/>
      <c r="R3" s="444"/>
      <c r="T3" s="442" t="s">
        <v>4</v>
      </c>
      <c r="U3" s="443"/>
      <c r="V3" s="444"/>
      <c r="W3" s="41" t="s">
        <v>4</v>
      </c>
      <c r="X3" s="442" t="s">
        <v>10</v>
      </c>
      <c r="Y3" s="443"/>
      <c r="Z3" s="444"/>
      <c r="AB3" s="438" t="s">
        <v>141</v>
      </c>
      <c r="AC3" s="439"/>
      <c r="AD3" s="439"/>
      <c r="AE3" s="440"/>
      <c r="AG3" s="97" t="s">
        <v>144</v>
      </c>
    </row>
    <row r="4" spans="1:34" ht="12.75" customHeight="1" x14ac:dyDescent="0.2">
      <c r="A4">
        <v>-2</v>
      </c>
      <c r="B4" s="60" t="str">
        <f>IF(CurrentRoster!B10&lt;FirstRosterDay,"",CurrentRoster!B11)</f>
        <v/>
      </c>
      <c r="C4" s="60" t="str">
        <f>IF(CurrentRoster!C10&lt;FirstRosterDay,"",CurrentRoster!C11)</f>
        <v/>
      </c>
      <c r="D4" s="60" t="str">
        <f>IF(CurrentRoster!D10&lt;FirstRosterDay,"",CurrentRoster!D11)</f>
        <v/>
      </c>
      <c r="E4" s="60" t="str">
        <f>IF(CurrentRoster!E10&lt;FirstRosterDay,"",CurrentRoster!E11)</f>
        <v/>
      </c>
      <c r="F4" s="60" t="str">
        <f>IF(CurrentRoster!F10&lt;FirstRosterDay,"",CurrentRoster!F11)</f>
        <v/>
      </c>
      <c r="G4" s="60" t="str">
        <f>IF(CurrentRoster!G10&lt;FirstRosterDay,"",CurrentRoster!G11)</f>
        <v/>
      </c>
      <c r="H4" s="60" t="str">
        <f>IF(CurrentRoster!H10&lt;FirstRosterDay,"",CurrentRoster!H11)</f>
        <v/>
      </c>
      <c r="L4" s="6" t="s">
        <v>32</v>
      </c>
      <c r="M4" s="7" t="s">
        <v>33</v>
      </c>
      <c r="N4" s="8" t="s">
        <v>34</v>
      </c>
      <c r="P4" s="6" t="s">
        <v>32</v>
      </c>
      <c r="Q4" s="7" t="s">
        <v>33</v>
      </c>
      <c r="R4" s="8" t="s">
        <v>34</v>
      </c>
      <c r="T4" s="6" t="s">
        <v>32</v>
      </c>
      <c r="U4" s="7" t="s">
        <v>33</v>
      </c>
      <c r="V4" s="8" t="s">
        <v>34</v>
      </c>
      <c r="W4" s="8" t="s">
        <v>89</v>
      </c>
      <c r="X4" s="6" t="s">
        <v>32</v>
      </c>
      <c r="Y4" s="7" t="s">
        <v>33</v>
      </c>
      <c r="Z4" s="8" t="s">
        <v>325</v>
      </c>
      <c r="AB4" s="118" t="s">
        <v>32</v>
      </c>
      <c r="AC4" s="114" t="s">
        <v>33</v>
      </c>
      <c r="AD4" s="115" t="s">
        <v>34</v>
      </c>
      <c r="AE4" s="119" t="s">
        <v>135</v>
      </c>
      <c r="AG4" s="98"/>
    </row>
    <row r="5" spans="1:34" ht="12.75" customHeight="1" x14ac:dyDescent="0.2">
      <c r="A5">
        <v>-1</v>
      </c>
      <c r="B5" s="60" t="str">
        <f>IF(CurrentRoster!B16&lt;FirstRosterDay,"",CurrentRoster!B17)</f>
        <v/>
      </c>
      <c r="C5" s="60" t="str">
        <f>IF(CurrentRoster!C16&lt;FirstRosterDay,"",CurrentRoster!C17)</f>
        <v/>
      </c>
      <c r="D5" s="60" t="str">
        <f>IF(CurrentRoster!D16&lt;FirstRosterDay,"",CurrentRoster!D17)</f>
        <v/>
      </c>
      <c r="E5" s="60" t="str">
        <f>IF(CurrentRoster!E16&lt;FirstRosterDay,"",CurrentRoster!E17)</f>
        <v/>
      </c>
      <c r="F5" s="60" t="str">
        <f>IF(CurrentRoster!F16&lt;FirstRosterDay,"",CurrentRoster!F17)</f>
        <v/>
      </c>
      <c r="G5" s="60" t="str">
        <f>IF(CurrentRoster!G16&lt;FirstRosterDay,"",CurrentRoster!G17)</f>
        <v/>
      </c>
      <c r="H5" s="60" t="str">
        <f>IF(CurrentRoster!H16&lt;FirstRosterDay,"",CurrentRoster!H17)</f>
        <v/>
      </c>
      <c r="J5">
        <v>1</v>
      </c>
      <c r="K5" s="50" t="s">
        <v>200</v>
      </c>
      <c r="L5" s="42">
        <f t="shared" ref="L5:L34" ca="1" si="0">COUNTIF($B$4:$E$170,$K5)</f>
        <v>16</v>
      </c>
      <c r="M5" s="43">
        <f t="shared" ref="M5:M34" ca="1" si="1">COUNTIF($F$4:$F$170,$K5)</f>
        <v>5</v>
      </c>
      <c r="N5" s="44">
        <f t="shared" ref="N5:N34" ca="1" si="2">COUNTIF($G$4:$H$170,$K5)/2</f>
        <v>5</v>
      </c>
      <c r="O5" s="45"/>
      <c r="P5" s="213">
        <f t="shared" ref="P5:P34" ca="1" si="3">COUNTIF(ICU_MonThu,$K5)/2</f>
        <v>0</v>
      </c>
      <c r="Q5" s="214">
        <f t="shared" ref="Q5:Q34" ca="1" si="4">COUNTIF(ICU_Fri,$K5)</f>
        <v>0</v>
      </c>
      <c r="R5" s="215">
        <f t="shared" ref="R5:R34" ca="1" si="5">COUNTIF(ICU_SatSun,$K5)/2</f>
        <v>0</v>
      </c>
      <c r="S5" s="46"/>
      <c r="T5" s="42">
        <f t="shared" ref="T5:T34" ca="1" si="6">COUNTIF(AGB_MonThu,$K5)</f>
        <v>11</v>
      </c>
      <c r="U5" s="43">
        <f t="shared" ref="U5:U34" ca="1" si="7">COUNTIF(AGB_Fri,$K5)</f>
        <v>4</v>
      </c>
      <c r="V5" s="44">
        <f t="shared" ref="V5:V34" ca="1" si="8">COUNTIF(AGB_SaSu,$K5)/2</f>
        <v>4</v>
      </c>
      <c r="W5" s="43">
        <f t="shared" ref="W5:W34" ca="1" si="9">COUNTIF(AGB_Th,$K5)</f>
        <v>3</v>
      </c>
      <c r="X5" s="42">
        <f t="shared" ref="X5:X34" ca="1" si="10">COUNTIF(BHS_MoTh,$K5)</f>
        <v>5</v>
      </c>
      <c r="Y5" s="43">
        <f t="shared" ref="Y5:Y34" ca="1" si="11">COUNTIF(BHS_Fr,$K5)</f>
        <v>1</v>
      </c>
      <c r="Z5" s="44">
        <f t="shared" ref="Z5:Z34" ca="1" si="12">COUNTIF(BHS_SaSu,$K5)</f>
        <v>3</v>
      </c>
      <c r="AA5" s="50" t="str">
        <f>K5</f>
        <v>PJC</v>
      </c>
      <c r="AB5" s="42">
        <f t="shared" ref="AB5:AB34" ca="1" si="13">COUNTIF(BackupMoTh,$K5)</f>
        <v>10</v>
      </c>
      <c r="AC5" s="43">
        <f t="shared" ref="AC5:AC34" ca="1" si="14">COUNTIF(BackupFr,$K5)</f>
        <v>4</v>
      </c>
      <c r="AD5" s="116">
        <f t="shared" ref="AD5:AD34" ca="1" si="15">COUNTIF(BackupSaSu,$K5)/2</f>
        <v>4</v>
      </c>
      <c r="AE5" s="121">
        <f ca="1">2*AD5+AC5+AB5</f>
        <v>22</v>
      </c>
      <c r="AG5" s="99">
        <f t="shared" ref="AG5:AG34" si="16">COUNTIF($G$356:$G$407,$K5)</f>
        <v>0</v>
      </c>
      <c r="AH5" s="50" t="str">
        <f>K5</f>
        <v>PJC</v>
      </c>
    </row>
    <row r="6" spans="1:34" ht="12.75" customHeight="1" x14ac:dyDescent="0.2">
      <c r="A6">
        <v>0</v>
      </c>
      <c r="B6" s="60" t="str">
        <f>IF(CurrentRoster!B22&lt;FirstRosterDay,"",CurrentRoster!B23)</f>
        <v/>
      </c>
      <c r="C6" s="60" t="str">
        <f>IF(CurrentRoster!C22&lt;FirstRosterDay,"",CurrentRoster!C23)</f>
        <v/>
      </c>
      <c r="D6" s="60" t="str">
        <f>IF(CurrentRoster!D22&lt;FirstRosterDay,"",CurrentRoster!D23)</f>
        <v/>
      </c>
      <c r="E6" s="60" t="str">
        <f>IF(CurrentRoster!E22&lt;FirstRosterDay,"",CurrentRoster!E23)</f>
        <v>WRA</v>
      </c>
      <c r="F6" s="60" t="str">
        <f>IF(CurrentRoster!F22&lt;FirstRosterDay,"",CurrentRoster!F23)</f>
        <v>AJR</v>
      </c>
      <c r="G6" s="60" t="str">
        <f>IF(CurrentRoster!G22&lt;FirstRosterDay,"",CurrentRoster!G23)</f>
        <v>DK</v>
      </c>
      <c r="H6" s="60" t="str">
        <f>IF(CurrentRoster!H22&lt;FirstRosterDay,"",CurrentRoster!H23)</f>
        <v>DK</v>
      </c>
      <c r="J6">
        <v>1</v>
      </c>
      <c r="K6" s="50" t="s">
        <v>99</v>
      </c>
      <c r="L6" s="42">
        <f t="shared" ca="1" si="0"/>
        <v>17</v>
      </c>
      <c r="M6" s="43">
        <f t="shared" ca="1" si="1"/>
        <v>4</v>
      </c>
      <c r="N6" s="44">
        <f t="shared" ca="1" si="2"/>
        <v>4.5</v>
      </c>
      <c r="O6" s="45"/>
      <c r="P6" s="213">
        <f t="shared" ca="1" si="3"/>
        <v>0</v>
      </c>
      <c r="Q6" s="214">
        <f t="shared" ca="1" si="4"/>
        <v>0</v>
      </c>
      <c r="R6" s="215">
        <f t="shared" ca="1" si="5"/>
        <v>0</v>
      </c>
      <c r="S6" s="46"/>
      <c r="T6" s="42">
        <f t="shared" ca="1" si="6"/>
        <v>13</v>
      </c>
      <c r="U6" s="43">
        <f t="shared" ca="1" si="7"/>
        <v>3</v>
      </c>
      <c r="V6" s="44">
        <f t="shared" ca="1" si="8"/>
        <v>3</v>
      </c>
      <c r="W6" s="43">
        <f t="shared" ca="1" si="9"/>
        <v>3</v>
      </c>
      <c r="X6" s="42">
        <f t="shared" ca="1" si="10"/>
        <v>4</v>
      </c>
      <c r="Y6" s="43">
        <f t="shared" ca="1" si="11"/>
        <v>1</v>
      </c>
      <c r="Z6" s="44">
        <f t="shared" ca="1" si="12"/>
        <v>3</v>
      </c>
      <c r="AA6" s="50" t="str">
        <f>K6</f>
        <v>RAC</v>
      </c>
      <c r="AB6" s="42">
        <f t="shared" ca="1" si="13"/>
        <v>12</v>
      </c>
      <c r="AC6" s="43">
        <f t="shared" ca="1" si="14"/>
        <v>4</v>
      </c>
      <c r="AD6" s="116">
        <f t="shared" ca="1" si="15"/>
        <v>4</v>
      </c>
      <c r="AE6" s="121">
        <f ca="1">2*AD6+AC6+AB6</f>
        <v>24</v>
      </c>
      <c r="AF6" s="345"/>
      <c r="AG6" s="99">
        <f t="shared" si="16"/>
        <v>0</v>
      </c>
      <c r="AH6" s="50" t="str">
        <f>K6</f>
        <v>RAC</v>
      </c>
    </row>
    <row r="7" spans="1:34" s="345" customFormat="1" ht="12.75" customHeight="1" x14ac:dyDescent="0.2">
      <c r="A7" s="345">
        <v>1</v>
      </c>
      <c r="B7" s="60" t="str">
        <f>IF(CurrentRoster!B28&lt;FirstRosterDay,"",CurrentRoster!B29)</f>
        <v>RCG</v>
      </c>
      <c r="C7" s="60" t="str">
        <f>IF(CurrentRoster!C28&lt;FirstRosterDay,"",CurrentRoster!C29)</f>
        <v>RCG</v>
      </c>
      <c r="D7" s="60" t="str">
        <f>IF(CurrentRoster!D28&lt;FirstRosterDay,"",CurrentRoster!D29)</f>
        <v>LDP</v>
      </c>
      <c r="E7" s="60" t="str">
        <f>IF(CurrentRoster!E28&lt;FirstRosterDay,"",CurrentRoster!E29)</f>
        <v>LDP</v>
      </c>
      <c r="F7" s="60" t="str">
        <f>IF(CurrentRoster!F28&lt;FirstRosterDay,"",CurrentRoster!F29)</f>
        <v>DBC</v>
      </c>
      <c r="G7" s="60" t="str">
        <f>IF(CurrentRoster!G28&lt;FirstRosterDay,"",CurrentRoster!G29)</f>
        <v>DBC</v>
      </c>
      <c r="H7" s="60" t="str">
        <f>IF(CurrentRoster!H28&lt;FirstRosterDay,"",CurrentRoster!H29)</f>
        <v>DBC</v>
      </c>
      <c r="I7" s="3"/>
      <c r="K7" s="50" t="s">
        <v>239</v>
      </c>
      <c r="L7" s="42">
        <f t="shared" ca="1" si="0"/>
        <v>12</v>
      </c>
      <c r="M7" s="43">
        <f t="shared" ca="1" si="1"/>
        <v>3</v>
      </c>
      <c r="N7" s="44">
        <f t="shared" ca="1" si="2"/>
        <v>3.5</v>
      </c>
      <c r="O7" s="45"/>
      <c r="P7" s="213">
        <f t="shared" ca="1" si="3"/>
        <v>0</v>
      </c>
      <c r="Q7" s="214">
        <f t="shared" ca="1" si="4"/>
        <v>0</v>
      </c>
      <c r="R7" s="215">
        <f t="shared" ca="1" si="5"/>
        <v>0</v>
      </c>
      <c r="S7" s="46"/>
      <c r="T7" s="42">
        <f t="shared" ca="1" si="6"/>
        <v>10</v>
      </c>
      <c r="U7" s="43">
        <f t="shared" ca="1" si="7"/>
        <v>3</v>
      </c>
      <c r="V7" s="44">
        <f t="shared" ca="1" si="8"/>
        <v>3</v>
      </c>
      <c r="W7" s="43">
        <f t="shared" ca="1" si="9"/>
        <v>4</v>
      </c>
      <c r="X7" s="42">
        <f t="shared" ca="1" si="10"/>
        <v>2</v>
      </c>
      <c r="Y7" s="43">
        <f t="shared" ca="1" si="11"/>
        <v>0</v>
      </c>
      <c r="Z7" s="44">
        <f t="shared" ca="1" si="12"/>
        <v>1</v>
      </c>
      <c r="AA7" s="50" t="str">
        <f>K7</f>
        <v>REC</v>
      </c>
      <c r="AB7" s="42">
        <f t="shared" ca="1" si="13"/>
        <v>10</v>
      </c>
      <c r="AC7" s="43">
        <f t="shared" ca="1" si="14"/>
        <v>2</v>
      </c>
      <c r="AD7" s="116">
        <f t="shared" ca="1" si="15"/>
        <v>2</v>
      </c>
      <c r="AE7" s="121">
        <f ca="1">2*AD7+AC7+AB7</f>
        <v>16</v>
      </c>
      <c r="AG7" s="99">
        <f t="shared" si="16"/>
        <v>0</v>
      </c>
      <c r="AH7" s="50" t="str">
        <f>K7</f>
        <v>REC</v>
      </c>
    </row>
    <row r="8" spans="1:34" x14ac:dyDescent="0.2">
      <c r="A8">
        <v>2</v>
      </c>
      <c r="B8" t="str">
        <f ca="1">INDIRECT("CurrentRoster!B"&amp;(6*$A8+23))</f>
        <v>MAK</v>
      </c>
      <c r="C8" s="374" t="str">
        <f ca="1">INDIRECT("CurrentRoster!C"&amp;(6*$A8+23))</f>
        <v>MAK</v>
      </c>
      <c r="D8" s="374" t="str">
        <f ca="1">INDIRECT("CurrentRoster!D"&amp;(6*$A8+23))</f>
        <v>AJR</v>
      </c>
      <c r="E8" s="374" t="str">
        <f ca="1">INDIRECT("CurrentRoster!E"&amp;(6*$A8+23))</f>
        <v>AJR</v>
      </c>
      <c r="F8" s="374" t="str">
        <f ca="1">INDIRECT("CurrentRoster!F"&amp;(6*$A8+23))</f>
        <v>MAK</v>
      </c>
      <c r="G8" s="374" t="str">
        <f ca="1">INDIRECT("CurrentRoster!G"&amp;(6*$A8+23))</f>
        <v>MAK</v>
      </c>
      <c r="H8" s="374" t="str">
        <f ca="1">INDIRECT("CurrentRoster!H"&amp;(6*$A8+23))</f>
        <v>MAK</v>
      </c>
      <c r="J8">
        <v>1</v>
      </c>
      <c r="K8" s="50" t="s">
        <v>127</v>
      </c>
      <c r="L8" s="42">
        <f t="shared" ca="1" si="0"/>
        <v>19</v>
      </c>
      <c r="M8" s="43">
        <f t="shared" ca="1" si="1"/>
        <v>5</v>
      </c>
      <c r="N8" s="44">
        <f t="shared" ca="1" si="2"/>
        <v>4.5</v>
      </c>
      <c r="O8" s="45"/>
      <c r="P8" s="213">
        <f t="shared" ca="1" si="3"/>
        <v>0</v>
      </c>
      <c r="Q8" s="214">
        <f t="shared" ca="1" si="4"/>
        <v>0</v>
      </c>
      <c r="R8" s="215">
        <f t="shared" ca="1" si="5"/>
        <v>0</v>
      </c>
      <c r="S8" s="46"/>
      <c r="T8" s="42">
        <f t="shared" ca="1" si="6"/>
        <v>14</v>
      </c>
      <c r="U8" s="43">
        <f t="shared" ca="1" si="7"/>
        <v>3</v>
      </c>
      <c r="V8" s="44">
        <f t="shared" ca="1" si="8"/>
        <v>3</v>
      </c>
      <c r="W8" s="43">
        <f t="shared" ca="1" si="9"/>
        <v>5</v>
      </c>
      <c r="X8" s="42">
        <f t="shared" ca="1" si="10"/>
        <v>5</v>
      </c>
      <c r="Y8" s="43">
        <f t="shared" ca="1" si="11"/>
        <v>2</v>
      </c>
      <c r="Z8" s="44">
        <f t="shared" ca="1" si="12"/>
        <v>3</v>
      </c>
      <c r="AA8" s="50" t="str">
        <f t="shared" ref="AA8:AA34" si="17">K8</f>
        <v>JGE</v>
      </c>
      <c r="AB8" s="42">
        <f t="shared" ca="1" si="13"/>
        <v>13</v>
      </c>
      <c r="AC8" s="43">
        <f t="shared" ca="1" si="14"/>
        <v>3</v>
      </c>
      <c r="AD8" s="116">
        <f t="shared" ca="1" si="15"/>
        <v>2.5</v>
      </c>
      <c r="AE8" s="44">
        <f t="shared" ref="AE8:AE34" ca="1" si="18">2*AD8+AC8+AB8</f>
        <v>21</v>
      </c>
      <c r="AG8" s="99">
        <f t="shared" si="16"/>
        <v>0</v>
      </c>
      <c r="AH8" s="50" t="str">
        <f t="shared" ref="AH8:AH34" si="19">K8</f>
        <v>JGE</v>
      </c>
    </row>
    <row r="9" spans="1:34" x14ac:dyDescent="0.2">
      <c r="A9" s="374">
        <v>3</v>
      </c>
      <c r="B9" s="374" t="str">
        <f t="shared" ref="B9:B57" ca="1" si="20">INDIRECT("CurrentRoster!B"&amp;(6*$A9+23))</f>
        <v>AJR</v>
      </c>
      <c r="C9" s="374" t="str">
        <f t="shared" ref="C9:C57" ca="1" si="21">INDIRECT("CurrentRoster!C"&amp;(6*$A9+23))</f>
        <v>AJR</v>
      </c>
      <c r="D9" s="374" t="str">
        <f t="shared" ref="D9:D57" ca="1" si="22">INDIRECT("CurrentRoster!D"&amp;(6*$A9+23))</f>
        <v>WRA</v>
      </c>
      <c r="E9" s="374" t="str">
        <f t="shared" ref="E9:E57" ca="1" si="23">INDIRECT("CurrentRoster!E"&amp;(6*$A9+23))</f>
        <v>WRA</v>
      </c>
      <c r="F9" s="374" t="str">
        <f t="shared" ref="F9:F57" ca="1" si="24">INDIRECT("CurrentRoster!F"&amp;(6*$A9+23))</f>
        <v>DBC</v>
      </c>
      <c r="G9" s="374" t="str">
        <f t="shared" ref="G9:G57" ca="1" si="25">INDIRECT("CurrentRoster!G"&amp;(6*$A9+23))</f>
        <v>DBC</v>
      </c>
      <c r="H9" s="374" t="str">
        <f t="shared" ref="H9:H57" ca="1" si="26">INDIRECT("CurrentRoster!H"&amp;(6*$A9+23))</f>
        <v>DBC</v>
      </c>
      <c r="J9">
        <v>1</v>
      </c>
      <c r="K9" s="50" t="s">
        <v>100</v>
      </c>
      <c r="L9" s="42">
        <f t="shared" ca="1" si="0"/>
        <v>13</v>
      </c>
      <c r="M9" s="43">
        <f t="shared" ca="1" si="1"/>
        <v>3</v>
      </c>
      <c r="N9" s="44">
        <f t="shared" ca="1" si="2"/>
        <v>4</v>
      </c>
      <c r="O9" s="45"/>
      <c r="P9" s="213">
        <f t="shared" ca="1" si="3"/>
        <v>0</v>
      </c>
      <c r="Q9" s="214">
        <f t="shared" ca="1" si="4"/>
        <v>0</v>
      </c>
      <c r="R9" s="215">
        <f t="shared" ca="1" si="5"/>
        <v>0</v>
      </c>
      <c r="S9" s="46"/>
      <c r="T9" s="42">
        <f t="shared" ca="1" si="6"/>
        <v>13</v>
      </c>
      <c r="U9" s="43">
        <f t="shared" ca="1" si="7"/>
        <v>3</v>
      </c>
      <c r="V9" s="44">
        <f t="shared" ca="1" si="8"/>
        <v>4</v>
      </c>
      <c r="W9" s="43">
        <f t="shared" ca="1" si="9"/>
        <v>4</v>
      </c>
      <c r="X9" s="42">
        <f t="shared" ca="1" si="10"/>
        <v>0</v>
      </c>
      <c r="Y9" s="43">
        <f t="shared" ca="1" si="11"/>
        <v>0</v>
      </c>
      <c r="Z9" s="44">
        <f t="shared" ca="1" si="12"/>
        <v>0</v>
      </c>
      <c r="AA9" s="50" t="str">
        <f t="shared" si="17"/>
        <v>SPF</v>
      </c>
      <c r="AB9" s="42">
        <f t="shared" ca="1" si="13"/>
        <v>13</v>
      </c>
      <c r="AC9" s="43">
        <f t="shared" ca="1" si="14"/>
        <v>2</v>
      </c>
      <c r="AD9" s="116">
        <f t="shared" ca="1" si="15"/>
        <v>4.5</v>
      </c>
      <c r="AE9" s="44">
        <f t="shared" ca="1" si="18"/>
        <v>24</v>
      </c>
      <c r="AG9" s="99">
        <f t="shared" si="16"/>
        <v>0</v>
      </c>
      <c r="AH9" s="50" t="str">
        <f t="shared" si="19"/>
        <v>SPF</v>
      </c>
    </row>
    <row r="10" spans="1:34" x14ac:dyDescent="0.2">
      <c r="A10" s="374">
        <v>4</v>
      </c>
      <c r="B10" s="374" t="str">
        <f t="shared" ca="1" si="20"/>
        <v>MAK</v>
      </c>
      <c r="C10" s="374" t="str">
        <f t="shared" ca="1" si="21"/>
        <v>MAK</v>
      </c>
      <c r="D10" s="374" t="str">
        <f t="shared" ca="1" si="22"/>
        <v>WRA</v>
      </c>
      <c r="E10" s="374" t="str">
        <f t="shared" ca="1" si="23"/>
        <v>WRA</v>
      </c>
      <c r="F10" s="374" t="str">
        <f t="shared" ca="1" si="24"/>
        <v>WS</v>
      </c>
      <c r="G10" s="374" t="str">
        <f t="shared" ca="1" si="25"/>
        <v>WS</v>
      </c>
      <c r="H10" s="374" t="str">
        <f t="shared" ca="1" si="26"/>
        <v>WS</v>
      </c>
      <c r="J10">
        <v>1</v>
      </c>
      <c r="K10" s="50" t="s">
        <v>6</v>
      </c>
      <c r="L10" s="42">
        <f t="shared" ca="1" si="0"/>
        <v>13</v>
      </c>
      <c r="M10" s="43">
        <f t="shared" ca="1" si="1"/>
        <v>3</v>
      </c>
      <c r="N10" s="44">
        <f t="shared" ca="1" si="2"/>
        <v>3</v>
      </c>
      <c r="O10" s="45"/>
      <c r="P10" s="213">
        <f t="shared" ca="1" si="3"/>
        <v>0</v>
      </c>
      <c r="Q10" s="214">
        <f t="shared" ca="1" si="4"/>
        <v>0</v>
      </c>
      <c r="R10" s="215">
        <f t="shared" ca="1" si="5"/>
        <v>0</v>
      </c>
      <c r="S10" s="46"/>
      <c r="T10" s="42">
        <f t="shared" ca="1" si="6"/>
        <v>13</v>
      </c>
      <c r="U10" s="43">
        <f t="shared" ca="1" si="7"/>
        <v>3</v>
      </c>
      <c r="V10" s="44">
        <f t="shared" ca="1" si="8"/>
        <v>3</v>
      </c>
      <c r="W10" s="43">
        <f t="shared" ca="1" si="9"/>
        <v>0</v>
      </c>
      <c r="X10" s="42">
        <f t="shared" ca="1" si="10"/>
        <v>0</v>
      </c>
      <c r="Y10" s="43">
        <f t="shared" ca="1" si="11"/>
        <v>0</v>
      </c>
      <c r="Z10" s="44">
        <f t="shared" ca="1" si="12"/>
        <v>0</v>
      </c>
      <c r="AA10" s="50" t="str">
        <f t="shared" si="17"/>
        <v>GAH</v>
      </c>
      <c r="AB10" s="42">
        <f t="shared" ca="1" si="13"/>
        <v>14</v>
      </c>
      <c r="AC10" s="43">
        <f t="shared" ca="1" si="14"/>
        <v>5</v>
      </c>
      <c r="AD10" s="116">
        <f t="shared" ca="1" si="15"/>
        <v>4</v>
      </c>
      <c r="AE10" s="44">
        <f t="shared" ca="1" si="18"/>
        <v>27</v>
      </c>
      <c r="AG10" s="99">
        <f t="shared" si="16"/>
        <v>0</v>
      </c>
      <c r="AH10" s="50" t="str">
        <f t="shared" si="19"/>
        <v>GAH</v>
      </c>
    </row>
    <row r="11" spans="1:34" x14ac:dyDescent="0.2">
      <c r="A11" s="374">
        <v>5</v>
      </c>
      <c r="B11" s="374" t="str">
        <f t="shared" ca="1" si="20"/>
        <v>RCG</v>
      </c>
      <c r="C11" s="374" t="str">
        <f t="shared" ca="1" si="21"/>
        <v>RCG</v>
      </c>
      <c r="D11" s="374" t="str">
        <f t="shared" ca="1" si="22"/>
        <v>AJR</v>
      </c>
      <c r="E11" s="374" t="str">
        <f t="shared" ca="1" si="23"/>
        <v>AJR</v>
      </c>
      <c r="F11" s="374" t="str">
        <f t="shared" ca="1" si="24"/>
        <v>LDP</v>
      </c>
      <c r="G11" s="374" t="str">
        <f t="shared" ca="1" si="25"/>
        <v>LDP</v>
      </c>
      <c r="H11" s="374" t="str">
        <f t="shared" ca="1" si="26"/>
        <v>LDP</v>
      </c>
      <c r="J11">
        <v>1</v>
      </c>
      <c r="K11" s="50" t="s">
        <v>94</v>
      </c>
      <c r="L11" s="42">
        <f t="shared" ca="1" si="0"/>
        <v>20</v>
      </c>
      <c r="M11" s="43">
        <f t="shared" ca="1" si="1"/>
        <v>5</v>
      </c>
      <c r="N11" s="44">
        <f t="shared" ca="1" si="2"/>
        <v>4</v>
      </c>
      <c r="O11" s="45"/>
      <c r="P11" s="213">
        <f t="shared" ca="1" si="3"/>
        <v>0</v>
      </c>
      <c r="Q11" s="214">
        <f t="shared" ca="1" si="4"/>
        <v>0</v>
      </c>
      <c r="R11" s="215">
        <f t="shared" ca="1" si="5"/>
        <v>0</v>
      </c>
      <c r="S11" s="46"/>
      <c r="T11" s="42">
        <f t="shared" ca="1" si="6"/>
        <v>17</v>
      </c>
      <c r="U11" s="43">
        <f t="shared" ca="1" si="7"/>
        <v>3</v>
      </c>
      <c r="V11" s="44">
        <f t="shared" ca="1" si="8"/>
        <v>3</v>
      </c>
      <c r="W11" s="43">
        <f t="shared" ca="1" si="9"/>
        <v>3</v>
      </c>
      <c r="X11" s="42">
        <f t="shared" ca="1" si="10"/>
        <v>4</v>
      </c>
      <c r="Y11" s="43">
        <f t="shared" ca="1" si="11"/>
        <v>2</v>
      </c>
      <c r="Z11" s="44">
        <f t="shared" ca="1" si="12"/>
        <v>2</v>
      </c>
      <c r="AA11" s="50" t="str">
        <f t="shared" si="17"/>
        <v>DJM</v>
      </c>
      <c r="AB11" s="42">
        <f t="shared" ca="1" si="13"/>
        <v>16</v>
      </c>
      <c r="AC11" s="43">
        <f t="shared" ca="1" si="14"/>
        <v>1</v>
      </c>
      <c r="AD11" s="116">
        <f t="shared" ca="1" si="15"/>
        <v>3</v>
      </c>
      <c r="AE11" s="44">
        <f t="shared" ca="1" si="18"/>
        <v>23</v>
      </c>
      <c r="AG11" s="99">
        <f t="shared" si="16"/>
        <v>0</v>
      </c>
      <c r="AH11" s="50" t="str">
        <f t="shared" si="19"/>
        <v>DJM</v>
      </c>
    </row>
    <row r="12" spans="1:34" x14ac:dyDescent="0.2">
      <c r="A12" s="374">
        <v>6</v>
      </c>
      <c r="B12" s="374" t="str">
        <f t="shared" ca="1" si="20"/>
        <v>WRA</v>
      </c>
      <c r="C12" s="374" t="str">
        <f t="shared" ca="1" si="21"/>
        <v>WRA</v>
      </c>
      <c r="D12" s="374" t="str">
        <f t="shared" ca="1" si="22"/>
        <v>DBC</v>
      </c>
      <c r="E12" s="374" t="str">
        <f t="shared" ca="1" si="23"/>
        <v>DBC</v>
      </c>
      <c r="F12" s="374" t="str">
        <f t="shared" ca="1" si="24"/>
        <v>AJR</v>
      </c>
      <c r="G12" s="374" t="str">
        <f t="shared" ca="1" si="25"/>
        <v>AJR</v>
      </c>
      <c r="H12" s="374" t="str">
        <f t="shared" ca="1" si="26"/>
        <v>AJR</v>
      </c>
      <c r="J12">
        <v>1</v>
      </c>
      <c r="K12" s="50" t="s">
        <v>93</v>
      </c>
      <c r="L12" s="42">
        <f t="shared" ca="1" si="0"/>
        <v>17</v>
      </c>
      <c r="M12" s="43">
        <f t="shared" ca="1" si="1"/>
        <v>5</v>
      </c>
      <c r="N12" s="44">
        <f t="shared" ca="1" si="2"/>
        <v>4.5</v>
      </c>
      <c r="O12" s="45"/>
      <c r="P12" s="213">
        <f t="shared" ca="1" si="3"/>
        <v>0</v>
      </c>
      <c r="Q12" s="214">
        <f t="shared" ca="1" si="4"/>
        <v>0</v>
      </c>
      <c r="R12" s="215">
        <f t="shared" ca="1" si="5"/>
        <v>0</v>
      </c>
      <c r="S12" s="46"/>
      <c r="T12" s="42">
        <f t="shared" ca="1" si="6"/>
        <v>14</v>
      </c>
      <c r="U12" s="43">
        <f t="shared" ca="1" si="7"/>
        <v>3</v>
      </c>
      <c r="V12" s="44">
        <f t="shared" ca="1" si="8"/>
        <v>3.5</v>
      </c>
      <c r="W12" s="43">
        <f t="shared" ca="1" si="9"/>
        <v>3</v>
      </c>
      <c r="X12" s="42">
        <f t="shared" ca="1" si="10"/>
        <v>4</v>
      </c>
      <c r="Y12" s="43">
        <f t="shared" ca="1" si="11"/>
        <v>2</v>
      </c>
      <c r="Z12" s="44">
        <f t="shared" ca="1" si="12"/>
        <v>2</v>
      </c>
      <c r="AA12" s="50" t="str">
        <f t="shared" si="17"/>
        <v>CJM</v>
      </c>
      <c r="AB12" s="42">
        <f t="shared" ca="1" si="13"/>
        <v>10</v>
      </c>
      <c r="AC12" s="43">
        <f t="shared" ca="1" si="14"/>
        <v>4</v>
      </c>
      <c r="AD12" s="116">
        <f t="shared" ca="1" si="15"/>
        <v>4</v>
      </c>
      <c r="AE12" s="121">
        <f t="shared" ca="1" si="18"/>
        <v>22</v>
      </c>
      <c r="AG12" s="99">
        <f t="shared" si="16"/>
        <v>0</v>
      </c>
      <c r="AH12" s="50" t="str">
        <f t="shared" si="19"/>
        <v>CJM</v>
      </c>
    </row>
    <row r="13" spans="1:34" x14ac:dyDescent="0.2">
      <c r="A13" s="374">
        <v>7</v>
      </c>
      <c r="B13" s="374" t="str">
        <f t="shared" ca="1" si="20"/>
        <v>MAK</v>
      </c>
      <c r="C13" s="374" t="str">
        <f t="shared" ca="1" si="21"/>
        <v>MAK</v>
      </c>
      <c r="D13" s="374" t="str">
        <f t="shared" ca="1" si="22"/>
        <v>AJR</v>
      </c>
      <c r="E13" s="374" t="str">
        <f t="shared" ca="1" si="23"/>
        <v>AJR</v>
      </c>
      <c r="F13" s="374" t="str">
        <f t="shared" ca="1" si="24"/>
        <v>RJR</v>
      </c>
      <c r="G13" s="374" t="str">
        <f t="shared" ca="1" si="25"/>
        <v>RJR</v>
      </c>
      <c r="H13" s="374" t="str">
        <f t="shared" ca="1" si="26"/>
        <v>RJR</v>
      </c>
      <c r="J13">
        <v>1</v>
      </c>
      <c r="K13" s="50" t="s">
        <v>15</v>
      </c>
      <c r="L13" s="42">
        <f t="shared" ca="1" si="0"/>
        <v>21</v>
      </c>
      <c r="M13" s="43">
        <f t="shared" ca="1" si="1"/>
        <v>5</v>
      </c>
      <c r="N13" s="44">
        <f t="shared" ca="1" si="2"/>
        <v>4</v>
      </c>
      <c r="O13" s="45"/>
      <c r="P13" s="213">
        <f t="shared" ca="1" si="3"/>
        <v>0</v>
      </c>
      <c r="Q13" s="214">
        <f t="shared" ca="1" si="4"/>
        <v>0</v>
      </c>
      <c r="R13" s="215">
        <f t="shared" ca="1" si="5"/>
        <v>0</v>
      </c>
      <c r="S13" s="46"/>
      <c r="T13" s="42">
        <f t="shared" ca="1" si="6"/>
        <v>14</v>
      </c>
      <c r="U13" s="43">
        <f t="shared" ca="1" si="7"/>
        <v>3</v>
      </c>
      <c r="V13" s="44">
        <f t="shared" ca="1" si="8"/>
        <v>3</v>
      </c>
      <c r="W13" s="43">
        <f t="shared" ca="1" si="9"/>
        <v>4</v>
      </c>
      <c r="X13" s="42">
        <f t="shared" ca="1" si="10"/>
        <v>7</v>
      </c>
      <c r="Y13" s="43">
        <f t="shared" ca="1" si="11"/>
        <v>2</v>
      </c>
      <c r="Z13" s="44">
        <f t="shared" ca="1" si="12"/>
        <v>2</v>
      </c>
      <c r="AA13" s="50" t="str">
        <f t="shared" si="17"/>
        <v>MFS</v>
      </c>
      <c r="AB13" s="42">
        <f t="shared" ca="1" si="13"/>
        <v>10</v>
      </c>
      <c r="AC13" s="43">
        <f t="shared" ca="1" si="14"/>
        <v>2</v>
      </c>
      <c r="AD13" s="116">
        <f t="shared" ca="1" si="15"/>
        <v>4</v>
      </c>
      <c r="AE13" s="44">
        <f t="shared" ca="1" si="18"/>
        <v>20</v>
      </c>
      <c r="AG13" s="99">
        <f t="shared" si="16"/>
        <v>0</v>
      </c>
      <c r="AH13" s="50" t="str">
        <f t="shared" si="19"/>
        <v>MFS</v>
      </c>
    </row>
    <row r="14" spans="1:34" x14ac:dyDescent="0.2">
      <c r="A14" s="374">
        <v>8</v>
      </c>
      <c r="B14" s="374" t="str">
        <f t="shared" ca="1" si="20"/>
        <v>AJR</v>
      </c>
      <c r="C14" s="374" t="str">
        <f t="shared" ca="1" si="21"/>
        <v>AJR</v>
      </c>
      <c r="D14" s="374" t="str">
        <f t="shared" ca="1" si="22"/>
        <v>LDP</v>
      </c>
      <c r="E14" s="374" t="str">
        <f t="shared" ca="1" si="23"/>
        <v>LDP</v>
      </c>
      <c r="F14" s="374" t="str">
        <f t="shared" ca="1" si="24"/>
        <v>WRA</v>
      </c>
      <c r="G14" s="374" t="str">
        <f t="shared" ca="1" si="25"/>
        <v>WRA</v>
      </c>
      <c r="H14" s="374" t="str">
        <f t="shared" ca="1" si="26"/>
        <v>WRA</v>
      </c>
      <c r="J14">
        <v>1</v>
      </c>
      <c r="K14" s="50" t="s">
        <v>96</v>
      </c>
      <c r="L14" s="42">
        <f t="shared" ca="1" si="0"/>
        <v>21</v>
      </c>
      <c r="M14" s="43">
        <f t="shared" ca="1" si="1"/>
        <v>3</v>
      </c>
      <c r="N14" s="44">
        <f t="shared" ca="1" si="2"/>
        <v>6</v>
      </c>
      <c r="O14" s="45"/>
      <c r="P14" s="213">
        <f t="shared" ca="1" si="3"/>
        <v>0</v>
      </c>
      <c r="Q14" s="214">
        <f t="shared" ca="1" si="4"/>
        <v>0</v>
      </c>
      <c r="R14" s="215">
        <f t="shared" ca="1" si="5"/>
        <v>0</v>
      </c>
      <c r="S14" s="46"/>
      <c r="T14" s="42">
        <f t="shared" ca="1" si="6"/>
        <v>15</v>
      </c>
      <c r="U14" s="43">
        <f t="shared" ca="1" si="7"/>
        <v>3</v>
      </c>
      <c r="V14" s="44">
        <f t="shared" ca="1" si="8"/>
        <v>4.5</v>
      </c>
      <c r="W14" s="43">
        <f t="shared" ca="1" si="9"/>
        <v>6</v>
      </c>
      <c r="X14" s="42">
        <f t="shared" ca="1" si="10"/>
        <v>6</v>
      </c>
      <c r="Y14" s="43">
        <f t="shared" ca="1" si="11"/>
        <v>0</v>
      </c>
      <c r="Z14" s="44">
        <f t="shared" ca="1" si="12"/>
        <v>3</v>
      </c>
      <c r="AA14" s="50" t="str">
        <f t="shared" si="17"/>
        <v>PRS</v>
      </c>
      <c r="AB14" s="42">
        <f t="shared" ca="1" si="13"/>
        <v>14</v>
      </c>
      <c r="AC14" s="43">
        <f t="shared" ca="1" si="14"/>
        <v>3</v>
      </c>
      <c r="AD14" s="116">
        <f t="shared" ca="1" si="15"/>
        <v>3</v>
      </c>
      <c r="AE14" s="44">
        <f t="shared" ca="1" si="18"/>
        <v>23</v>
      </c>
      <c r="AG14" s="99">
        <f t="shared" si="16"/>
        <v>0</v>
      </c>
      <c r="AH14" s="50" t="str">
        <f t="shared" si="19"/>
        <v>PRS</v>
      </c>
    </row>
    <row r="15" spans="1:34" x14ac:dyDescent="0.2">
      <c r="A15" s="374">
        <v>9</v>
      </c>
      <c r="B15" s="374" t="str">
        <f t="shared" ca="1" si="20"/>
        <v>MAK</v>
      </c>
      <c r="C15" s="374" t="str">
        <f t="shared" ca="1" si="21"/>
        <v>MAK</v>
      </c>
      <c r="D15" s="374" t="str">
        <f t="shared" ca="1" si="22"/>
        <v>RJR</v>
      </c>
      <c r="E15" s="374" t="str">
        <f t="shared" ca="1" si="23"/>
        <v>RJR</v>
      </c>
      <c r="F15" s="374" t="str">
        <f t="shared" ca="1" si="24"/>
        <v>GBH</v>
      </c>
      <c r="G15" s="374" t="str">
        <f t="shared" ca="1" si="25"/>
        <v>GBH</v>
      </c>
      <c r="H15" s="374" t="str">
        <f t="shared" ca="1" si="26"/>
        <v>GBH</v>
      </c>
      <c r="J15">
        <v>1</v>
      </c>
      <c r="K15" s="50" t="s">
        <v>97</v>
      </c>
      <c r="L15" s="42">
        <f t="shared" ca="1" si="0"/>
        <v>15</v>
      </c>
      <c r="M15" s="43">
        <f t="shared" ca="1" si="1"/>
        <v>5</v>
      </c>
      <c r="N15" s="44">
        <f t="shared" ca="1" si="2"/>
        <v>5.5</v>
      </c>
      <c r="O15" s="45"/>
      <c r="P15" s="213">
        <f t="shared" ca="1" si="3"/>
        <v>0</v>
      </c>
      <c r="Q15" s="214">
        <f t="shared" ca="1" si="4"/>
        <v>0</v>
      </c>
      <c r="R15" s="215">
        <f t="shared" ca="1" si="5"/>
        <v>0</v>
      </c>
      <c r="S15" s="46"/>
      <c r="T15" s="42">
        <f t="shared" ca="1" si="6"/>
        <v>12</v>
      </c>
      <c r="U15" s="43">
        <f t="shared" ca="1" si="7"/>
        <v>4</v>
      </c>
      <c r="V15" s="44">
        <f t="shared" ca="1" si="8"/>
        <v>4</v>
      </c>
      <c r="W15" s="43">
        <f t="shared" ca="1" si="9"/>
        <v>2</v>
      </c>
      <c r="X15" s="42">
        <f t="shared" ca="1" si="10"/>
        <v>3</v>
      </c>
      <c r="Y15" s="43">
        <f t="shared" ca="1" si="11"/>
        <v>1</v>
      </c>
      <c r="Z15" s="44">
        <f t="shared" ca="1" si="12"/>
        <v>3</v>
      </c>
      <c r="AA15" s="50" t="str">
        <f t="shared" si="17"/>
        <v>HLT</v>
      </c>
      <c r="AB15" s="42">
        <f t="shared" ca="1" si="13"/>
        <v>12</v>
      </c>
      <c r="AC15" s="43">
        <f t="shared" ca="1" si="14"/>
        <v>5</v>
      </c>
      <c r="AD15" s="116">
        <f t="shared" ca="1" si="15"/>
        <v>3</v>
      </c>
      <c r="AE15" s="44">
        <f t="shared" ca="1" si="18"/>
        <v>23</v>
      </c>
      <c r="AG15" s="99">
        <f t="shared" si="16"/>
        <v>0</v>
      </c>
      <c r="AH15" s="50" t="str">
        <f t="shared" si="19"/>
        <v>HLT</v>
      </c>
    </row>
    <row r="16" spans="1:34" x14ac:dyDescent="0.2">
      <c r="A16" s="374">
        <v>10</v>
      </c>
      <c r="B16" s="374" t="str">
        <f t="shared" ca="1" si="20"/>
        <v>RJR</v>
      </c>
      <c r="C16" s="374" t="str">
        <f t="shared" ca="1" si="21"/>
        <v>RJR</v>
      </c>
      <c r="D16" s="374" t="str">
        <f t="shared" ca="1" si="22"/>
        <v>WRA</v>
      </c>
      <c r="E16" s="374" t="str">
        <f t="shared" ca="1" si="23"/>
        <v>WRA</v>
      </c>
      <c r="F16" s="374" t="str">
        <f t="shared" ca="1" si="24"/>
        <v>GBH</v>
      </c>
      <c r="G16" s="374" t="str">
        <f t="shared" ca="1" si="25"/>
        <v>GBH</v>
      </c>
      <c r="H16" s="374" t="str">
        <f t="shared" ca="1" si="26"/>
        <v>GBH</v>
      </c>
      <c r="J16">
        <v>1</v>
      </c>
      <c r="K16" s="81" t="s">
        <v>5</v>
      </c>
      <c r="L16" s="213">
        <f t="shared" ca="1" si="0"/>
        <v>0</v>
      </c>
      <c r="M16" s="214">
        <f t="shared" ca="1" si="1"/>
        <v>0</v>
      </c>
      <c r="N16" s="215">
        <f t="shared" ca="1" si="2"/>
        <v>0</v>
      </c>
      <c r="O16" s="45"/>
      <c r="P16" s="213">
        <f t="shared" ca="1" si="3"/>
        <v>0</v>
      </c>
      <c r="Q16" s="214">
        <f t="shared" ca="1" si="4"/>
        <v>0</v>
      </c>
      <c r="R16" s="215">
        <f t="shared" ca="1" si="5"/>
        <v>0</v>
      </c>
      <c r="S16" s="217"/>
      <c r="T16" s="213">
        <f t="shared" ca="1" si="6"/>
        <v>0</v>
      </c>
      <c r="U16" s="214">
        <f t="shared" ca="1" si="7"/>
        <v>0</v>
      </c>
      <c r="V16" s="215">
        <f t="shared" ca="1" si="8"/>
        <v>0</v>
      </c>
      <c r="W16" s="214">
        <f t="shared" ca="1" si="9"/>
        <v>0</v>
      </c>
      <c r="X16" s="42">
        <f t="shared" ca="1" si="10"/>
        <v>0</v>
      </c>
      <c r="Y16" s="43">
        <f t="shared" ca="1" si="11"/>
        <v>0</v>
      </c>
      <c r="Z16" s="44">
        <f t="shared" ca="1" si="12"/>
        <v>0</v>
      </c>
      <c r="AA16" s="50" t="str">
        <f t="shared" si="17"/>
        <v>DRP</v>
      </c>
      <c r="AB16" s="42">
        <f t="shared" ca="1" si="13"/>
        <v>11</v>
      </c>
      <c r="AC16" s="43">
        <f t="shared" ca="1" si="14"/>
        <v>0</v>
      </c>
      <c r="AD16" s="116">
        <f t="shared" ca="1" si="15"/>
        <v>0</v>
      </c>
      <c r="AE16" s="121">
        <f t="shared" ca="1" si="18"/>
        <v>11</v>
      </c>
      <c r="AG16" s="99">
        <f t="shared" si="16"/>
        <v>0</v>
      </c>
      <c r="AH16" s="50" t="str">
        <f t="shared" si="19"/>
        <v>DRP</v>
      </c>
    </row>
    <row r="17" spans="1:34" x14ac:dyDescent="0.2">
      <c r="A17" s="374">
        <v>11</v>
      </c>
      <c r="B17" s="374" t="str">
        <f t="shared" ca="1" si="20"/>
        <v>LDP</v>
      </c>
      <c r="C17" s="374" t="str">
        <f t="shared" ca="1" si="21"/>
        <v>LDP</v>
      </c>
      <c r="D17" s="374" t="str">
        <f t="shared" ca="1" si="22"/>
        <v>AJR</v>
      </c>
      <c r="E17" s="374" t="str">
        <f t="shared" ca="1" si="23"/>
        <v>AJR</v>
      </c>
      <c r="F17" s="374" t="str">
        <f t="shared" ca="1" si="24"/>
        <v>MAK</v>
      </c>
      <c r="G17" s="374" t="str">
        <f t="shared" ca="1" si="25"/>
        <v>MAK</v>
      </c>
      <c r="H17" s="374" t="str">
        <f t="shared" ca="1" si="26"/>
        <v>MAK</v>
      </c>
      <c r="J17">
        <v>2</v>
      </c>
      <c r="K17" s="81" t="s">
        <v>9</v>
      </c>
      <c r="L17" s="213">
        <f t="shared" ca="1" si="0"/>
        <v>0</v>
      </c>
      <c r="M17" s="214">
        <f t="shared" ca="1" si="1"/>
        <v>0</v>
      </c>
      <c r="N17" s="215">
        <f t="shared" ca="1" si="2"/>
        <v>0</v>
      </c>
      <c r="O17" s="216"/>
      <c r="P17" s="213">
        <f t="shared" ca="1" si="3"/>
        <v>0</v>
      </c>
      <c r="Q17" s="214">
        <f t="shared" ca="1" si="4"/>
        <v>0</v>
      </c>
      <c r="R17" s="215">
        <f t="shared" ca="1" si="5"/>
        <v>0</v>
      </c>
      <c r="S17" s="217"/>
      <c r="T17" s="213">
        <f t="shared" ca="1" si="6"/>
        <v>0</v>
      </c>
      <c r="U17" s="214">
        <f t="shared" ca="1" si="7"/>
        <v>0</v>
      </c>
      <c r="V17" s="215">
        <f t="shared" ca="1" si="8"/>
        <v>0</v>
      </c>
      <c r="W17" s="214">
        <f t="shared" ca="1" si="9"/>
        <v>0</v>
      </c>
      <c r="X17" s="42">
        <f t="shared" ca="1" si="10"/>
        <v>0</v>
      </c>
      <c r="Y17" s="43">
        <f t="shared" ca="1" si="11"/>
        <v>0</v>
      </c>
      <c r="Z17" s="44">
        <f t="shared" ca="1" si="12"/>
        <v>0</v>
      </c>
      <c r="AA17" s="50" t="str">
        <f t="shared" si="17"/>
        <v>MBW</v>
      </c>
      <c r="AB17" s="42">
        <f t="shared" ca="1" si="13"/>
        <v>12</v>
      </c>
      <c r="AC17" s="43">
        <f t="shared" ca="1" si="14"/>
        <v>0</v>
      </c>
      <c r="AD17" s="116">
        <f t="shared" ca="1" si="15"/>
        <v>0</v>
      </c>
      <c r="AE17" s="121">
        <f t="shared" ca="1" si="18"/>
        <v>12</v>
      </c>
      <c r="AG17" s="99">
        <f t="shared" si="16"/>
        <v>0</v>
      </c>
      <c r="AH17" s="50" t="str">
        <f t="shared" si="19"/>
        <v>MBW</v>
      </c>
    </row>
    <row r="18" spans="1:34" x14ac:dyDescent="0.2">
      <c r="A18" s="374">
        <v>12</v>
      </c>
      <c r="B18" s="374" t="str">
        <f t="shared" ca="1" si="20"/>
        <v>AJR</v>
      </c>
      <c r="C18" s="374" t="str">
        <f t="shared" ca="1" si="21"/>
        <v>AJR</v>
      </c>
      <c r="D18" s="374" t="str">
        <f t="shared" ca="1" si="22"/>
        <v>WRA</v>
      </c>
      <c r="E18" s="374" t="str">
        <f t="shared" ca="1" si="23"/>
        <v>WRA</v>
      </c>
      <c r="F18" s="374" t="str">
        <f t="shared" ca="1" si="24"/>
        <v>AJR</v>
      </c>
      <c r="G18" s="374" t="str">
        <f t="shared" ca="1" si="25"/>
        <v>DK</v>
      </c>
      <c r="H18" s="374" t="str">
        <f t="shared" ca="1" si="26"/>
        <v>DK</v>
      </c>
      <c r="J18">
        <v>2</v>
      </c>
      <c r="K18" s="51" t="s">
        <v>13</v>
      </c>
      <c r="L18" s="103">
        <f t="shared" ca="1" si="0"/>
        <v>34</v>
      </c>
      <c r="M18" s="104">
        <f t="shared" ca="1" si="1"/>
        <v>6</v>
      </c>
      <c r="N18" s="105">
        <f t="shared" ca="1" si="2"/>
        <v>5</v>
      </c>
      <c r="O18" s="106"/>
      <c r="P18" s="103">
        <f t="shared" ca="1" si="3"/>
        <v>17</v>
      </c>
      <c r="Q18" s="104">
        <f t="shared" ca="1" si="4"/>
        <v>6</v>
      </c>
      <c r="R18" s="105">
        <f t="shared" ca="1" si="5"/>
        <v>5</v>
      </c>
      <c r="S18" s="60"/>
      <c r="T18" s="213">
        <f t="shared" ca="1" si="6"/>
        <v>0</v>
      </c>
      <c r="U18" s="214">
        <f t="shared" ca="1" si="7"/>
        <v>0</v>
      </c>
      <c r="V18" s="215">
        <f t="shared" ca="1" si="8"/>
        <v>0</v>
      </c>
      <c r="W18" s="214">
        <f t="shared" ca="1" si="9"/>
        <v>0</v>
      </c>
      <c r="X18" s="42">
        <f t="shared" ca="1" si="10"/>
        <v>0</v>
      </c>
      <c r="Y18" s="43">
        <f t="shared" ca="1" si="11"/>
        <v>0</v>
      </c>
      <c r="Z18" s="44">
        <f t="shared" ca="1" si="12"/>
        <v>0</v>
      </c>
      <c r="AA18" s="107" t="str">
        <f t="shared" si="17"/>
        <v>RCG</v>
      </c>
      <c r="AB18" s="42">
        <f t="shared" ca="1" si="13"/>
        <v>0</v>
      </c>
      <c r="AC18" s="43">
        <f t="shared" ca="1" si="14"/>
        <v>0</v>
      </c>
      <c r="AD18" s="116">
        <f t="shared" ca="1" si="15"/>
        <v>0</v>
      </c>
      <c r="AE18" s="218">
        <f t="shared" ca="1" si="18"/>
        <v>0</v>
      </c>
      <c r="AF18" s="60"/>
      <c r="AG18" s="113">
        <f t="shared" si="16"/>
        <v>0</v>
      </c>
      <c r="AH18" s="50" t="str">
        <f t="shared" si="19"/>
        <v>RCG</v>
      </c>
    </row>
    <row r="19" spans="1:34" x14ac:dyDescent="0.2">
      <c r="A19" s="374">
        <v>13</v>
      </c>
      <c r="B19" s="374" t="str">
        <f t="shared" ca="1" si="20"/>
        <v>MAK</v>
      </c>
      <c r="C19" s="374" t="str">
        <f t="shared" ca="1" si="21"/>
        <v>MAK</v>
      </c>
      <c r="D19" s="374" t="str">
        <f t="shared" ca="1" si="22"/>
        <v>AJR</v>
      </c>
      <c r="E19" s="374" t="str">
        <f t="shared" ca="1" si="23"/>
        <v>AJR</v>
      </c>
      <c r="F19" s="374" t="str">
        <f t="shared" ca="1" si="24"/>
        <v>WRA</v>
      </c>
      <c r="G19" s="374" t="str">
        <f t="shared" ca="1" si="25"/>
        <v>WRA</v>
      </c>
      <c r="H19" s="374" t="str">
        <f t="shared" ca="1" si="26"/>
        <v>WRA</v>
      </c>
      <c r="J19">
        <v>2</v>
      </c>
      <c r="K19" s="51" t="s">
        <v>7</v>
      </c>
      <c r="L19" s="103">
        <f t="shared" ca="1" si="0"/>
        <v>28</v>
      </c>
      <c r="M19" s="104">
        <f t="shared" ca="1" si="1"/>
        <v>8</v>
      </c>
      <c r="N19" s="105">
        <f t="shared" ca="1" si="2"/>
        <v>8</v>
      </c>
      <c r="O19" s="106"/>
      <c r="P19" s="103">
        <f t="shared" ca="1" si="3"/>
        <v>7</v>
      </c>
      <c r="Q19" s="104">
        <f t="shared" ca="1" si="4"/>
        <v>5</v>
      </c>
      <c r="R19" s="105">
        <f t="shared" ca="1" si="5"/>
        <v>5</v>
      </c>
      <c r="S19" s="60"/>
      <c r="T19" s="103">
        <f t="shared" ca="1" si="6"/>
        <v>14</v>
      </c>
      <c r="U19" s="104">
        <f t="shared" ca="1" si="7"/>
        <v>3</v>
      </c>
      <c r="V19" s="105">
        <f t="shared" ca="1" si="8"/>
        <v>3</v>
      </c>
      <c r="W19" s="104">
        <f t="shared" ca="1" si="9"/>
        <v>3</v>
      </c>
      <c r="X19" s="42">
        <f t="shared" ca="1" si="10"/>
        <v>0</v>
      </c>
      <c r="Y19" s="43">
        <f t="shared" ca="1" si="11"/>
        <v>0</v>
      </c>
      <c r="Z19" s="44">
        <f t="shared" ca="1" si="12"/>
        <v>0</v>
      </c>
      <c r="AA19" s="107" t="str">
        <f t="shared" si="17"/>
        <v>DBC</v>
      </c>
      <c r="AB19" s="42">
        <f t="shared" ca="1" si="13"/>
        <v>13</v>
      </c>
      <c r="AC19" s="43">
        <f t="shared" ca="1" si="14"/>
        <v>5</v>
      </c>
      <c r="AD19" s="116">
        <f t="shared" ca="1" si="15"/>
        <v>2.5</v>
      </c>
      <c r="AE19" s="117">
        <f t="shared" ca="1" si="18"/>
        <v>23</v>
      </c>
      <c r="AF19" s="60"/>
      <c r="AG19" s="113">
        <f t="shared" si="16"/>
        <v>0</v>
      </c>
      <c r="AH19" s="50" t="str">
        <f t="shared" si="19"/>
        <v>DBC</v>
      </c>
    </row>
    <row r="20" spans="1:34" x14ac:dyDescent="0.2">
      <c r="A20" s="374">
        <v>14</v>
      </c>
      <c r="B20" s="374" t="str">
        <f t="shared" ca="1" si="20"/>
        <v>MAK</v>
      </c>
      <c r="C20" s="374" t="str">
        <f t="shared" ca="1" si="21"/>
        <v>MAK</v>
      </c>
      <c r="D20" s="374" t="str">
        <f t="shared" ca="1" si="22"/>
        <v>WRA</v>
      </c>
      <c r="E20" s="374" t="str">
        <f t="shared" ca="1" si="23"/>
        <v>WRA</v>
      </c>
      <c r="F20" s="374" t="str">
        <f t="shared" ca="1" si="24"/>
        <v>WS</v>
      </c>
      <c r="G20" s="374" t="str">
        <f t="shared" ca="1" si="25"/>
        <v>WS</v>
      </c>
      <c r="H20" s="374" t="str">
        <f t="shared" ca="1" si="26"/>
        <v>WS</v>
      </c>
      <c r="J20">
        <v>2</v>
      </c>
      <c r="K20" s="51" t="s">
        <v>2</v>
      </c>
      <c r="L20" s="103">
        <f t="shared" ca="1" si="0"/>
        <v>9</v>
      </c>
      <c r="M20" s="104">
        <f t="shared" ca="1" si="1"/>
        <v>7</v>
      </c>
      <c r="N20" s="105">
        <f t="shared" ca="1" si="2"/>
        <v>8</v>
      </c>
      <c r="O20" s="106"/>
      <c r="P20" s="103">
        <f t="shared" ca="1" si="3"/>
        <v>0</v>
      </c>
      <c r="Q20" s="104">
        <f t="shared" ca="1" si="4"/>
        <v>5</v>
      </c>
      <c r="R20" s="105">
        <f t="shared" ca="1" si="5"/>
        <v>5</v>
      </c>
      <c r="S20" s="60"/>
      <c r="T20" s="103">
        <f t="shared" ca="1" si="6"/>
        <v>9</v>
      </c>
      <c r="U20" s="104">
        <f t="shared" ca="1" si="7"/>
        <v>2</v>
      </c>
      <c r="V20" s="105">
        <f t="shared" ca="1" si="8"/>
        <v>3</v>
      </c>
      <c r="W20" s="104">
        <f t="shared" ca="1" si="9"/>
        <v>3</v>
      </c>
      <c r="X20" s="42">
        <f t="shared" ca="1" si="10"/>
        <v>0</v>
      </c>
      <c r="Y20" s="43">
        <f t="shared" ca="1" si="11"/>
        <v>0</v>
      </c>
      <c r="Z20" s="44">
        <f t="shared" ca="1" si="12"/>
        <v>0</v>
      </c>
      <c r="AA20" s="107" t="str">
        <f t="shared" si="17"/>
        <v>GBH</v>
      </c>
      <c r="AB20" s="42">
        <f t="shared" ca="1" si="13"/>
        <v>7</v>
      </c>
      <c r="AC20" s="43">
        <f t="shared" ca="1" si="14"/>
        <v>2</v>
      </c>
      <c r="AD20" s="116">
        <f t="shared" ca="1" si="15"/>
        <v>2</v>
      </c>
      <c r="AE20" s="117">
        <f t="shared" ca="1" si="18"/>
        <v>13</v>
      </c>
      <c r="AF20" s="60"/>
      <c r="AG20" s="113">
        <f t="shared" si="16"/>
        <v>0</v>
      </c>
      <c r="AH20" s="50" t="str">
        <f t="shared" si="19"/>
        <v>GBH</v>
      </c>
    </row>
    <row r="21" spans="1:34" x14ac:dyDescent="0.2">
      <c r="A21" s="374">
        <v>15</v>
      </c>
      <c r="B21" s="374" t="str">
        <f t="shared" ca="1" si="20"/>
        <v>RCG</v>
      </c>
      <c r="C21" s="374" t="str">
        <f t="shared" ca="1" si="21"/>
        <v>RCG</v>
      </c>
      <c r="D21" s="374" t="str">
        <f t="shared" ca="1" si="22"/>
        <v>AJR</v>
      </c>
      <c r="E21" s="374" t="str">
        <f t="shared" ca="1" si="23"/>
        <v>AJR</v>
      </c>
      <c r="F21" s="374" t="str">
        <f t="shared" ca="1" si="24"/>
        <v>WRA</v>
      </c>
      <c r="G21" s="374" t="str">
        <f t="shared" ca="1" si="25"/>
        <v>RCG</v>
      </c>
      <c r="H21" s="374" t="str">
        <f t="shared" ca="1" si="26"/>
        <v>RCG</v>
      </c>
      <c r="J21">
        <v>2</v>
      </c>
      <c r="K21" s="51" t="s">
        <v>197</v>
      </c>
      <c r="L21" s="103">
        <f t="shared" ca="1" si="0"/>
        <v>50</v>
      </c>
      <c r="M21" s="104">
        <f t="shared" ca="1" si="1"/>
        <v>5</v>
      </c>
      <c r="N21" s="105">
        <f t="shared" ca="1" si="2"/>
        <v>6</v>
      </c>
      <c r="O21" s="106"/>
      <c r="P21" s="103">
        <f t="shared" ca="1" si="3"/>
        <v>25</v>
      </c>
      <c r="Q21" s="104">
        <f t="shared" ca="1" si="4"/>
        <v>5</v>
      </c>
      <c r="R21" s="105">
        <f t="shared" ca="1" si="5"/>
        <v>6</v>
      </c>
      <c r="S21" s="60"/>
      <c r="T21" s="213">
        <f t="shared" ca="1" si="6"/>
        <v>0</v>
      </c>
      <c r="U21" s="214">
        <f t="shared" ca="1" si="7"/>
        <v>0</v>
      </c>
      <c r="V21" s="215">
        <f t="shared" ca="1" si="8"/>
        <v>0</v>
      </c>
      <c r="W21" s="214">
        <f t="shared" ca="1" si="9"/>
        <v>0</v>
      </c>
      <c r="X21" s="42">
        <f t="shared" ca="1" si="10"/>
        <v>0</v>
      </c>
      <c r="Y21" s="43">
        <f t="shared" ca="1" si="11"/>
        <v>0</v>
      </c>
      <c r="Z21" s="44">
        <f t="shared" ca="1" si="12"/>
        <v>0</v>
      </c>
      <c r="AA21" s="107" t="str">
        <f t="shared" si="17"/>
        <v>WRA</v>
      </c>
      <c r="AB21" s="42">
        <f t="shared" ca="1" si="13"/>
        <v>0</v>
      </c>
      <c r="AC21" s="43">
        <f t="shared" ca="1" si="14"/>
        <v>0</v>
      </c>
      <c r="AD21" s="116">
        <f t="shared" ca="1" si="15"/>
        <v>0</v>
      </c>
      <c r="AE21" s="218">
        <f t="shared" ca="1" si="18"/>
        <v>0</v>
      </c>
      <c r="AF21" s="60"/>
      <c r="AG21" s="113">
        <f t="shared" si="16"/>
        <v>0</v>
      </c>
      <c r="AH21" s="50" t="str">
        <f t="shared" si="19"/>
        <v>WRA</v>
      </c>
    </row>
    <row r="22" spans="1:34" x14ac:dyDescent="0.2">
      <c r="A22" s="374">
        <v>16</v>
      </c>
      <c r="B22" s="374" t="str">
        <f t="shared" ca="1" si="20"/>
        <v>WRA</v>
      </c>
      <c r="C22" s="374" t="str">
        <f t="shared" ca="1" si="21"/>
        <v>WRA</v>
      </c>
      <c r="D22" s="374" t="str">
        <f t="shared" ca="1" si="22"/>
        <v>DBC</v>
      </c>
      <c r="E22" s="374" t="str">
        <f t="shared" ca="1" si="23"/>
        <v>DBC</v>
      </c>
      <c r="F22" s="374" t="str">
        <f t="shared" ca="1" si="24"/>
        <v>RJR</v>
      </c>
      <c r="G22" s="374" t="str">
        <f t="shared" ca="1" si="25"/>
        <v>RJR</v>
      </c>
      <c r="H22" s="374" t="str">
        <f t="shared" ca="1" si="26"/>
        <v>RJR</v>
      </c>
      <c r="J22">
        <v>2</v>
      </c>
      <c r="K22" s="51" t="s">
        <v>65</v>
      </c>
      <c r="L22" s="103">
        <f t="shared" ca="1" si="0"/>
        <v>30</v>
      </c>
      <c r="M22" s="104">
        <f t="shared" ca="1" si="1"/>
        <v>8</v>
      </c>
      <c r="N22" s="105">
        <f t="shared" ca="1" si="2"/>
        <v>9</v>
      </c>
      <c r="O22" s="106"/>
      <c r="P22" s="103">
        <f t="shared" ca="1" si="3"/>
        <v>8</v>
      </c>
      <c r="Q22" s="104">
        <f t="shared" ca="1" si="4"/>
        <v>6</v>
      </c>
      <c r="R22" s="105">
        <f t="shared" ca="1" si="5"/>
        <v>6</v>
      </c>
      <c r="S22" s="60"/>
      <c r="T22" s="103">
        <f t="shared" ca="1" si="6"/>
        <v>14</v>
      </c>
      <c r="U22" s="104">
        <f t="shared" ca="1" si="7"/>
        <v>2</v>
      </c>
      <c r="V22" s="105">
        <f t="shared" ca="1" si="8"/>
        <v>3</v>
      </c>
      <c r="W22" s="104">
        <f t="shared" ca="1" si="9"/>
        <v>4</v>
      </c>
      <c r="X22" s="42">
        <f t="shared" ca="1" si="10"/>
        <v>0</v>
      </c>
      <c r="Y22" s="43">
        <f t="shared" ca="1" si="11"/>
        <v>0</v>
      </c>
      <c r="Z22" s="44">
        <f t="shared" ca="1" si="12"/>
        <v>0</v>
      </c>
      <c r="AA22" s="107" t="str">
        <f t="shared" si="17"/>
        <v>LDP</v>
      </c>
      <c r="AB22" s="42">
        <f t="shared" ca="1" si="13"/>
        <v>12</v>
      </c>
      <c r="AC22" s="43">
        <f t="shared" ca="1" si="14"/>
        <v>3</v>
      </c>
      <c r="AD22" s="116">
        <f t="shared" ca="1" si="15"/>
        <v>3</v>
      </c>
      <c r="AE22" s="117">
        <f t="shared" ca="1" si="18"/>
        <v>21</v>
      </c>
      <c r="AF22" s="60"/>
      <c r="AG22" s="113">
        <f t="shared" si="16"/>
        <v>0</v>
      </c>
      <c r="AH22" s="50" t="str">
        <f t="shared" si="19"/>
        <v>LDP</v>
      </c>
    </row>
    <row r="23" spans="1:34" x14ac:dyDescent="0.2">
      <c r="A23" s="374">
        <v>17</v>
      </c>
      <c r="B23" s="374" t="str">
        <f t="shared" ca="1" si="20"/>
        <v>RCG</v>
      </c>
      <c r="C23" s="374" t="str">
        <f t="shared" ca="1" si="21"/>
        <v>RCG</v>
      </c>
      <c r="D23" s="374" t="str">
        <f t="shared" ca="1" si="22"/>
        <v>WRA</v>
      </c>
      <c r="E23" s="374" t="str">
        <f t="shared" ca="1" si="23"/>
        <v>WRA</v>
      </c>
      <c r="F23" s="374" t="str">
        <f t="shared" ca="1" si="24"/>
        <v>DBC</v>
      </c>
      <c r="G23" s="374" t="str">
        <f t="shared" ca="1" si="25"/>
        <v>DBC</v>
      </c>
      <c r="H23" s="374" t="str">
        <f t="shared" ca="1" si="26"/>
        <v>DBC</v>
      </c>
      <c r="J23">
        <v>3</v>
      </c>
      <c r="K23" s="51" t="s">
        <v>14</v>
      </c>
      <c r="L23" s="103">
        <f t="shared" ca="1" si="0"/>
        <v>29</v>
      </c>
      <c r="M23" s="104">
        <f t="shared" ca="1" si="1"/>
        <v>11</v>
      </c>
      <c r="N23" s="105">
        <f t="shared" ca="1" si="2"/>
        <v>8</v>
      </c>
      <c r="O23" s="106"/>
      <c r="P23" s="103">
        <f t="shared" ca="1" si="3"/>
        <v>8</v>
      </c>
      <c r="Q23" s="104">
        <f t="shared" ca="1" si="4"/>
        <v>5</v>
      </c>
      <c r="R23" s="105">
        <f t="shared" ca="1" si="5"/>
        <v>5</v>
      </c>
      <c r="S23" s="60"/>
      <c r="T23" s="103">
        <f t="shared" ca="1" si="6"/>
        <v>13</v>
      </c>
      <c r="U23" s="104">
        <f t="shared" ca="1" si="7"/>
        <v>6</v>
      </c>
      <c r="V23" s="105">
        <f t="shared" ca="1" si="8"/>
        <v>3</v>
      </c>
      <c r="W23" s="104">
        <f t="shared" ca="1" si="9"/>
        <v>3</v>
      </c>
      <c r="X23" s="42">
        <f t="shared" ca="1" si="10"/>
        <v>0</v>
      </c>
      <c r="Y23" s="43">
        <f t="shared" ca="1" si="11"/>
        <v>0</v>
      </c>
      <c r="Z23" s="44">
        <f t="shared" ca="1" si="12"/>
        <v>0</v>
      </c>
      <c r="AA23" s="107" t="str">
        <f t="shared" si="17"/>
        <v>RJR</v>
      </c>
      <c r="AB23" s="42">
        <f t="shared" ca="1" si="13"/>
        <v>10</v>
      </c>
      <c r="AC23" s="43">
        <f t="shared" ca="1" si="14"/>
        <v>3</v>
      </c>
      <c r="AD23" s="116">
        <f t="shared" ca="1" si="15"/>
        <v>3</v>
      </c>
      <c r="AE23" s="117">
        <f t="shared" ca="1" si="18"/>
        <v>19</v>
      </c>
      <c r="AF23" s="60"/>
      <c r="AG23" s="113">
        <f t="shared" si="16"/>
        <v>0</v>
      </c>
      <c r="AH23" s="50" t="str">
        <f t="shared" si="19"/>
        <v>RJR</v>
      </c>
    </row>
    <row r="24" spans="1:34" x14ac:dyDescent="0.2">
      <c r="A24" s="374">
        <v>18</v>
      </c>
      <c r="B24" s="374" t="str">
        <f t="shared" ca="1" si="20"/>
        <v>MAK</v>
      </c>
      <c r="C24" s="374" t="str">
        <f t="shared" ca="1" si="21"/>
        <v>MAK</v>
      </c>
      <c r="D24" s="374" t="str">
        <f t="shared" ca="1" si="22"/>
        <v>WRA</v>
      </c>
      <c r="E24" s="374" t="str">
        <f t="shared" ca="1" si="23"/>
        <v>WRA</v>
      </c>
      <c r="F24" s="374" t="str">
        <f t="shared" ca="1" si="24"/>
        <v>MAK</v>
      </c>
      <c r="G24" s="374" t="str">
        <f t="shared" ca="1" si="25"/>
        <v>MAK</v>
      </c>
      <c r="H24" s="374" t="str">
        <f t="shared" ca="1" si="26"/>
        <v>MAK</v>
      </c>
      <c r="J24">
        <v>3</v>
      </c>
      <c r="K24" s="51" t="s">
        <v>68</v>
      </c>
      <c r="L24" s="103">
        <f t="shared" ca="1" si="0"/>
        <v>46</v>
      </c>
      <c r="M24" s="104">
        <f t="shared" ca="1" si="1"/>
        <v>12</v>
      </c>
      <c r="N24" s="105">
        <f t="shared" ca="1" si="2"/>
        <v>7</v>
      </c>
      <c r="O24" s="106"/>
      <c r="P24" s="103">
        <f t="shared" ca="1" si="3"/>
        <v>17</v>
      </c>
      <c r="Q24" s="104">
        <f t="shared" ca="1" si="4"/>
        <v>8</v>
      </c>
      <c r="R24" s="105">
        <f t="shared" ca="1" si="5"/>
        <v>5</v>
      </c>
      <c r="S24" s="60"/>
      <c r="T24" s="103">
        <f t="shared" ca="1" si="6"/>
        <v>12</v>
      </c>
      <c r="U24" s="104">
        <f t="shared" ca="1" si="7"/>
        <v>4</v>
      </c>
      <c r="V24" s="105">
        <f t="shared" ca="1" si="8"/>
        <v>2</v>
      </c>
      <c r="W24" s="104">
        <f t="shared" ca="1" si="9"/>
        <v>3</v>
      </c>
      <c r="X24" s="42">
        <f t="shared" ca="1" si="10"/>
        <v>0</v>
      </c>
      <c r="Y24" s="43">
        <f t="shared" ca="1" si="11"/>
        <v>0</v>
      </c>
      <c r="Z24" s="44">
        <f t="shared" ca="1" si="12"/>
        <v>0</v>
      </c>
      <c r="AA24" s="107" t="str">
        <f t="shared" si="17"/>
        <v>AJR</v>
      </c>
      <c r="AB24" s="42">
        <f t="shared" ca="1" si="13"/>
        <v>10</v>
      </c>
      <c r="AC24" s="43">
        <f t="shared" ca="1" si="14"/>
        <v>4</v>
      </c>
      <c r="AD24" s="116">
        <f t="shared" ca="1" si="15"/>
        <v>3</v>
      </c>
      <c r="AE24" s="117">
        <f t="shared" ca="1" si="18"/>
        <v>20</v>
      </c>
      <c r="AF24" s="60"/>
      <c r="AG24" s="113">
        <f t="shared" si="16"/>
        <v>0</v>
      </c>
      <c r="AH24" s="50" t="str">
        <f t="shared" si="19"/>
        <v>AJR</v>
      </c>
    </row>
    <row r="25" spans="1:34" x14ac:dyDescent="0.2">
      <c r="A25" s="374">
        <v>19</v>
      </c>
      <c r="B25" s="374" t="str">
        <f t="shared" ca="1" si="20"/>
        <v>RCG</v>
      </c>
      <c r="C25" s="374" t="str">
        <f t="shared" ca="1" si="21"/>
        <v>RCG</v>
      </c>
      <c r="D25" s="374" t="str">
        <f t="shared" ca="1" si="22"/>
        <v>AJR</v>
      </c>
      <c r="E25" s="374" t="str">
        <f t="shared" ca="1" si="23"/>
        <v>AJR</v>
      </c>
      <c r="F25" s="374" t="str">
        <f t="shared" ca="1" si="24"/>
        <v>RCG</v>
      </c>
      <c r="G25" s="374" t="str">
        <f t="shared" ca="1" si="25"/>
        <v>DK</v>
      </c>
      <c r="H25" s="374" t="str">
        <f t="shared" ca="1" si="26"/>
        <v>DK</v>
      </c>
      <c r="J25">
        <v>3</v>
      </c>
      <c r="K25" s="49" t="s">
        <v>256</v>
      </c>
      <c r="L25" s="103">
        <f t="shared" ca="1" si="0"/>
        <v>0</v>
      </c>
      <c r="M25" s="104">
        <f t="shared" ca="1" si="1"/>
        <v>0</v>
      </c>
      <c r="N25" s="105">
        <f t="shared" ca="1" si="2"/>
        <v>4</v>
      </c>
      <c r="O25" s="106"/>
      <c r="P25" s="103">
        <f t="shared" ca="1" si="3"/>
        <v>0</v>
      </c>
      <c r="Q25" s="104">
        <f t="shared" ca="1" si="4"/>
        <v>0</v>
      </c>
      <c r="R25" s="105">
        <f t="shared" ca="1" si="5"/>
        <v>4</v>
      </c>
      <c r="S25" s="60"/>
      <c r="T25" s="213">
        <f t="shared" ca="1" si="6"/>
        <v>0</v>
      </c>
      <c r="U25" s="214">
        <f t="shared" ca="1" si="7"/>
        <v>0</v>
      </c>
      <c r="V25" s="215">
        <f t="shared" ca="1" si="8"/>
        <v>0</v>
      </c>
      <c r="W25" s="214">
        <f t="shared" ca="1" si="9"/>
        <v>0</v>
      </c>
      <c r="X25" s="42">
        <f t="shared" ca="1" si="10"/>
        <v>0</v>
      </c>
      <c r="Y25" s="43">
        <f t="shared" ca="1" si="11"/>
        <v>0</v>
      </c>
      <c r="Z25" s="44">
        <f t="shared" ca="1" si="12"/>
        <v>0</v>
      </c>
      <c r="AA25" s="107" t="str">
        <f t="shared" si="17"/>
        <v>DK</v>
      </c>
      <c r="AB25" s="42">
        <f t="shared" ca="1" si="13"/>
        <v>0</v>
      </c>
      <c r="AC25" s="43">
        <f t="shared" ca="1" si="14"/>
        <v>0</v>
      </c>
      <c r="AD25" s="116">
        <f t="shared" ca="1" si="15"/>
        <v>0</v>
      </c>
      <c r="AE25" s="218">
        <f t="shared" ca="1" si="18"/>
        <v>0</v>
      </c>
      <c r="AF25" s="60"/>
      <c r="AG25" s="113">
        <f t="shared" si="16"/>
        <v>0</v>
      </c>
      <c r="AH25" s="50" t="str">
        <f t="shared" si="19"/>
        <v>DK</v>
      </c>
    </row>
    <row r="26" spans="1:34" x14ac:dyDescent="0.2">
      <c r="A26" s="374">
        <v>20</v>
      </c>
      <c r="B26" s="374" t="str">
        <f t="shared" ca="1" si="20"/>
        <v>MAK</v>
      </c>
      <c r="C26" s="374" t="str">
        <f t="shared" ca="1" si="21"/>
        <v>MAK</v>
      </c>
      <c r="D26" s="374" t="str">
        <f t="shared" ca="1" si="22"/>
        <v>WRA</v>
      </c>
      <c r="E26" s="374" t="str">
        <f t="shared" ca="1" si="23"/>
        <v>WRA</v>
      </c>
      <c r="F26" s="374" t="str">
        <f t="shared" ca="1" si="24"/>
        <v>LDP</v>
      </c>
      <c r="G26" s="374" t="str">
        <f t="shared" ca="1" si="25"/>
        <v>LDP</v>
      </c>
      <c r="H26" s="374" t="str">
        <f t="shared" ca="1" si="26"/>
        <v>LDP</v>
      </c>
      <c r="J26">
        <v>3</v>
      </c>
      <c r="K26" s="49" t="s">
        <v>255</v>
      </c>
      <c r="L26" s="103">
        <f t="shared" ca="1" si="0"/>
        <v>0</v>
      </c>
      <c r="M26" s="104">
        <f t="shared" ca="1" si="1"/>
        <v>6</v>
      </c>
      <c r="N26" s="105">
        <f t="shared" ca="1" si="2"/>
        <v>6</v>
      </c>
      <c r="O26" s="106"/>
      <c r="P26" s="103">
        <f t="shared" ca="1" si="3"/>
        <v>0</v>
      </c>
      <c r="Q26" s="104">
        <f t="shared" ca="1" si="4"/>
        <v>6</v>
      </c>
      <c r="R26" s="105">
        <f t="shared" ca="1" si="5"/>
        <v>6</v>
      </c>
      <c r="S26" s="60"/>
      <c r="T26" s="213">
        <f t="shared" ca="1" si="6"/>
        <v>0</v>
      </c>
      <c r="U26" s="214">
        <f t="shared" ca="1" si="7"/>
        <v>0</v>
      </c>
      <c r="V26" s="215">
        <f t="shared" ca="1" si="8"/>
        <v>0</v>
      </c>
      <c r="W26" s="214">
        <f t="shared" ca="1" si="9"/>
        <v>0</v>
      </c>
      <c r="X26" s="42">
        <f t="shared" ca="1" si="10"/>
        <v>0</v>
      </c>
      <c r="Y26" s="43">
        <f t="shared" ca="1" si="11"/>
        <v>0</v>
      </c>
      <c r="Z26" s="44">
        <f t="shared" ca="1" si="12"/>
        <v>0</v>
      </c>
      <c r="AA26" s="50" t="str">
        <f t="shared" si="17"/>
        <v>WS</v>
      </c>
      <c r="AB26" s="42">
        <f t="shared" ca="1" si="13"/>
        <v>0</v>
      </c>
      <c r="AC26" s="43">
        <f t="shared" ca="1" si="14"/>
        <v>0</v>
      </c>
      <c r="AD26" s="116">
        <f t="shared" ca="1" si="15"/>
        <v>0</v>
      </c>
      <c r="AE26" s="215">
        <f t="shared" ca="1" si="18"/>
        <v>0</v>
      </c>
      <c r="AG26" s="99">
        <f t="shared" si="16"/>
        <v>0</v>
      </c>
      <c r="AH26" s="50" t="str">
        <f t="shared" si="19"/>
        <v>WS</v>
      </c>
    </row>
    <row r="27" spans="1:34" x14ac:dyDescent="0.2">
      <c r="A27" s="374">
        <v>21</v>
      </c>
      <c r="B27" s="374" t="str">
        <f t="shared" ca="1" si="20"/>
        <v>RCG</v>
      </c>
      <c r="C27" s="374" t="str">
        <f t="shared" ca="1" si="21"/>
        <v>RCG</v>
      </c>
      <c r="D27" s="374" t="str">
        <f t="shared" ca="1" si="22"/>
        <v>DBC</v>
      </c>
      <c r="E27" s="374" t="str">
        <f t="shared" ca="1" si="23"/>
        <v>DBC</v>
      </c>
      <c r="F27" s="374" t="str">
        <f t="shared" ca="1" si="24"/>
        <v>MAK</v>
      </c>
      <c r="G27" s="374" t="str">
        <f t="shared" ca="1" si="25"/>
        <v>RCG</v>
      </c>
      <c r="H27" s="374" t="str">
        <f t="shared" ca="1" si="26"/>
        <v>RCG</v>
      </c>
      <c r="J27">
        <v>3</v>
      </c>
      <c r="K27" s="49" t="s">
        <v>253</v>
      </c>
      <c r="L27" s="103">
        <f t="shared" ca="1" si="0"/>
        <v>45</v>
      </c>
      <c r="M27" s="104">
        <f t="shared" ca="1" si="1"/>
        <v>6</v>
      </c>
      <c r="N27" s="105">
        <f t="shared" ca="1" si="2"/>
        <v>5</v>
      </c>
      <c r="O27" s="106"/>
      <c r="P27" s="103">
        <f t="shared" ca="1" si="3"/>
        <v>22.5</v>
      </c>
      <c r="Q27" s="104">
        <f t="shared" ca="1" si="4"/>
        <v>6</v>
      </c>
      <c r="R27" s="105">
        <f t="shared" ca="1" si="5"/>
        <v>5</v>
      </c>
      <c r="S27" s="60"/>
      <c r="T27" s="213">
        <f t="shared" ca="1" si="6"/>
        <v>0</v>
      </c>
      <c r="U27" s="214">
        <f t="shared" ca="1" si="7"/>
        <v>0</v>
      </c>
      <c r="V27" s="215">
        <f t="shared" ca="1" si="8"/>
        <v>0</v>
      </c>
      <c r="W27" s="214">
        <f t="shared" ca="1" si="9"/>
        <v>0</v>
      </c>
      <c r="X27" s="42">
        <f t="shared" ca="1" si="10"/>
        <v>0</v>
      </c>
      <c r="Y27" s="43">
        <f t="shared" ca="1" si="11"/>
        <v>0</v>
      </c>
      <c r="Z27" s="44">
        <f t="shared" ca="1" si="12"/>
        <v>0</v>
      </c>
      <c r="AA27" s="50" t="str">
        <f t="shared" si="17"/>
        <v>MAK</v>
      </c>
      <c r="AB27" s="42">
        <f t="shared" ca="1" si="13"/>
        <v>0</v>
      </c>
      <c r="AC27" s="43">
        <f t="shared" ca="1" si="14"/>
        <v>0</v>
      </c>
      <c r="AD27" s="116">
        <f t="shared" ca="1" si="15"/>
        <v>0</v>
      </c>
      <c r="AE27" s="215">
        <f t="shared" ca="1" si="18"/>
        <v>0</v>
      </c>
      <c r="AG27" s="99">
        <f t="shared" si="16"/>
        <v>0</v>
      </c>
      <c r="AH27" s="50" t="str">
        <f t="shared" si="19"/>
        <v>MAK</v>
      </c>
    </row>
    <row r="28" spans="1:34" x14ac:dyDescent="0.2">
      <c r="A28" s="374">
        <v>22</v>
      </c>
      <c r="B28" s="374" t="str">
        <f t="shared" ca="1" si="20"/>
        <v>MAK</v>
      </c>
      <c r="C28" s="374" t="str">
        <f t="shared" ca="1" si="21"/>
        <v>MAK</v>
      </c>
      <c r="D28" s="374" t="str">
        <f t="shared" ca="1" si="22"/>
        <v>DBC</v>
      </c>
      <c r="E28" s="374" t="str">
        <f t="shared" ca="1" si="23"/>
        <v>DBC</v>
      </c>
      <c r="F28" s="374" t="str">
        <f t="shared" ca="1" si="24"/>
        <v>RCG</v>
      </c>
      <c r="G28" s="374" t="str">
        <f t="shared" ca="1" si="25"/>
        <v>MAK</v>
      </c>
      <c r="H28" s="374" t="str">
        <f t="shared" ca="1" si="26"/>
        <v>MAK</v>
      </c>
      <c r="J28">
        <v>3</v>
      </c>
      <c r="K28" s="49" t="s">
        <v>254</v>
      </c>
      <c r="L28" s="42">
        <f t="shared" ca="1" si="0"/>
        <v>0</v>
      </c>
      <c r="M28" s="43">
        <f t="shared" ca="1" si="1"/>
        <v>0</v>
      </c>
      <c r="N28" s="44">
        <f t="shared" ca="1" si="2"/>
        <v>0</v>
      </c>
      <c r="O28" s="45"/>
      <c r="P28" s="213">
        <f t="shared" ca="1" si="3"/>
        <v>0</v>
      </c>
      <c r="Q28" s="214">
        <f t="shared" ca="1" si="4"/>
        <v>0</v>
      </c>
      <c r="R28" s="215">
        <f t="shared" ca="1" si="5"/>
        <v>0</v>
      </c>
      <c r="S28" s="46"/>
      <c r="T28" s="42">
        <f t="shared" ca="1" si="6"/>
        <v>0</v>
      </c>
      <c r="U28" s="43">
        <f t="shared" ca="1" si="7"/>
        <v>0</v>
      </c>
      <c r="V28" s="44">
        <f t="shared" ca="1" si="8"/>
        <v>0</v>
      </c>
      <c r="W28" s="43">
        <f t="shared" ca="1" si="9"/>
        <v>0</v>
      </c>
      <c r="X28" s="42">
        <f t="shared" ca="1" si="10"/>
        <v>0</v>
      </c>
      <c r="Y28" s="43">
        <f t="shared" ca="1" si="11"/>
        <v>0</v>
      </c>
      <c r="Z28" s="44">
        <f t="shared" ca="1" si="12"/>
        <v>0</v>
      </c>
      <c r="AA28" s="50" t="str">
        <f t="shared" si="17"/>
        <v>LOC</v>
      </c>
      <c r="AB28" s="42">
        <f t="shared" ca="1" si="13"/>
        <v>0</v>
      </c>
      <c r="AC28" s="43">
        <f t="shared" ca="1" si="14"/>
        <v>0</v>
      </c>
      <c r="AD28" s="116">
        <f t="shared" ca="1" si="15"/>
        <v>0</v>
      </c>
      <c r="AE28" s="215">
        <f t="shared" ca="1" si="18"/>
        <v>0</v>
      </c>
      <c r="AG28" s="99">
        <f t="shared" si="16"/>
        <v>0</v>
      </c>
      <c r="AH28" s="50" t="str">
        <f t="shared" si="19"/>
        <v>LOC</v>
      </c>
    </row>
    <row r="29" spans="1:34" x14ac:dyDescent="0.2">
      <c r="A29" s="374">
        <v>23</v>
      </c>
      <c r="B29" s="374" t="str">
        <f t="shared" ca="1" si="20"/>
        <v>RCG</v>
      </c>
      <c r="C29" s="374" t="str">
        <f t="shared" ca="1" si="21"/>
        <v>RCG</v>
      </c>
      <c r="D29" s="374" t="str">
        <f t="shared" ca="1" si="22"/>
        <v>MAK</v>
      </c>
      <c r="E29" s="374" t="str">
        <f t="shared" ca="1" si="23"/>
        <v>MAK</v>
      </c>
      <c r="F29" s="374" t="str">
        <f t="shared" ca="1" si="24"/>
        <v>GBH</v>
      </c>
      <c r="G29" s="374" t="str">
        <f t="shared" ca="1" si="25"/>
        <v>GBH</v>
      </c>
      <c r="H29" s="374" t="str">
        <f t="shared" ca="1" si="26"/>
        <v>GBH</v>
      </c>
      <c r="J29">
        <v>3</v>
      </c>
      <c r="K29" s="48" t="s">
        <v>10</v>
      </c>
      <c r="L29" s="42">
        <f t="shared" ca="1" si="0"/>
        <v>0</v>
      </c>
      <c r="M29" s="43">
        <f t="shared" ca="1" si="1"/>
        <v>0</v>
      </c>
      <c r="N29" s="44">
        <f t="shared" ca="1" si="2"/>
        <v>0</v>
      </c>
      <c r="O29" s="45"/>
      <c r="P29" s="213">
        <f t="shared" ca="1" si="3"/>
        <v>0</v>
      </c>
      <c r="Q29" s="214">
        <f t="shared" ca="1" si="4"/>
        <v>0</v>
      </c>
      <c r="R29" s="215">
        <f t="shared" ca="1" si="5"/>
        <v>0</v>
      </c>
      <c r="S29" s="46"/>
      <c r="T29" s="42">
        <f t="shared" ca="1" si="6"/>
        <v>0</v>
      </c>
      <c r="U29" s="43">
        <f t="shared" ca="1" si="7"/>
        <v>0</v>
      </c>
      <c r="V29" s="44">
        <f t="shared" ca="1" si="8"/>
        <v>0</v>
      </c>
      <c r="W29" s="43">
        <f t="shared" ca="1" si="9"/>
        <v>0</v>
      </c>
      <c r="X29" s="42">
        <f t="shared" ca="1" si="10"/>
        <v>0</v>
      </c>
      <c r="Y29" s="43">
        <f t="shared" ca="1" si="11"/>
        <v>0</v>
      </c>
      <c r="Z29" s="44">
        <f t="shared" ca="1" si="12"/>
        <v>0</v>
      </c>
      <c r="AA29" s="50" t="str">
        <f t="shared" si="17"/>
        <v>BHS</v>
      </c>
      <c r="AB29" s="42">
        <f t="shared" ca="1" si="13"/>
        <v>0</v>
      </c>
      <c r="AC29" s="43">
        <f t="shared" ca="1" si="14"/>
        <v>0</v>
      </c>
      <c r="AD29" s="116">
        <f t="shared" ca="1" si="15"/>
        <v>0</v>
      </c>
      <c r="AE29" s="215">
        <f t="shared" ca="1" si="18"/>
        <v>0</v>
      </c>
      <c r="AG29" s="99">
        <f t="shared" si="16"/>
        <v>0</v>
      </c>
      <c r="AH29" s="50" t="str">
        <f t="shared" si="19"/>
        <v>BHS</v>
      </c>
    </row>
    <row r="30" spans="1:34" x14ac:dyDescent="0.2">
      <c r="A30" s="374">
        <v>24</v>
      </c>
      <c r="B30" s="374" t="str">
        <f t="shared" ca="1" si="20"/>
        <v>MAK</v>
      </c>
      <c r="C30" s="374" t="str">
        <f t="shared" ca="1" si="21"/>
        <v>MAK</v>
      </c>
      <c r="D30" s="374" t="str">
        <f t="shared" ca="1" si="22"/>
        <v>AJR</v>
      </c>
      <c r="E30" s="374" t="str">
        <f t="shared" ca="1" si="23"/>
        <v>AJR</v>
      </c>
      <c r="F30" s="374" t="str">
        <f t="shared" ca="1" si="24"/>
        <v>WS</v>
      </c>
      <c r="G30" s="374" t="str">
        <f t="shared" ca="1" si="25"/>
        <v>WS</v>
      </c>
      <c r="H30" s="374" t="str">
        <f t="shared" ca="1" si="26"/>
        <v>WS</v>
      </c>
      <c r="K30" s="48" t="s">
        <v>78</v>
      </c>
      <c r="L30" s="42">
        <f t="shared" ca="1" si="0"/>
        <v>0</v>
      </c>
      <c r="M30" s="43">
        <f t="shared" ca="1" si="1"/>
        <v>0</v>
      </c>
      <c r="N30" s="44">
        <f t="shared" ca="1" si="2"/>
        <v>0</v>
      </c>
      <c r="O30" s="45"/>
      <c r="P30" s="213">
        <f t="shared" ca="1" si="3"/>
        <v>0</v>
      </c>
      <c r="Q30" s="214">
        <f t="shared" ca="1" si="4"/>
        <v>0</v>
      </c>
      <c r="R30" s="215">
        <f t="shared" ca="1" si="5"/>
        <v>0</v>
      </c>
      <c r="S30" s="46"/>
      <c r="T30" s="42">
        <f t="shared" ca="1" si="6"/>
        <v>0</v>
      </c>
      <c r="U30" s="43">
        <f t="shared" ca="1" si="7"/>
        <v>0</v>
      </c>
      <c r="V30" s="44">
        <f t="shared" ca="1" si="8"/>
        <v>0</v>
      </c>
      <c r="W30" s="43">
        <f t="shared" ca="1" si="9"/>
        <v>0</v>
      </c>
      <c r="X30" s="42">
        <f t="shared" ca="1" si="10"/>
        <v>0</v>
      </c>
      <c r="Y30" s="43">
        <f t="shared" ca="1" si="11"/>
        <v>0</v>
      </c>
      <c r="Z30" s="44">
        <f t="shared" ca="1" si="12"/>
        <v>0</v>
      </c>
      <c r="AA30" s="50" t="str">
        <f t="shared" si="17"/>
        <v>##</v>
      </c>
      <c r="AB30" s="42">
        <f t="shared" ca="1" si="13"/>
        <v>0</v>
      </c>
      <c r="AC30" s="43">
        <f t="shared" ca="1" si="14"/>
        <v>0</v>
      </c>
      <c r="AD30" s="116">
        <f t="shared" ca="1" si="15"/>
        <v>0</v>
      </c>
      <c r="AE30" s="215">
        <f t="shared" ca="1" si="18"/>
        <v>0</v>
      </c>
      <c r="AG30" s="99">
        <f t="shared" si="16"/>
        <v>0</v>
      </c>
      <c r="AH30" s="50" t="str">
        <f t="shared" si="19"/>
        <v>##</v>
      </c>
    </row>
    <row r="31" spans="1:34" x14ac:dyDescent="0.2">
      <c r="A31" s="374">
        <v>25</v>
      </c>
      <c r="B31" s="374" t="str">
        <f t="shared" ca="1" si="20"/>
        <v>RCG</v>
      </c>
      <c r="C31" s="374" t="str">
        <f t="shared" ca="1" si="21"/>
        <v>RCG</v>
      </c>
      <c r="D31" s="374" t="str">
        <f t="shared" ca="1" si="22"/>
        <v>AJR</v>
      </c>
      <c r="E31" s="374" t="str">
        <f t="shared" ca="1" si="23"/>
        <v>AJR</v>
      </c>
      <c r="F31" s="374" t="str">
        <f t="shared" ca="1" si="24"/>
        <v>WRA</v>
      </c>
      <c r="G31" s="374" t="str">
        <f t="shared" ca="1" si="25"/>
        <v>WRA</v>
      </c>
      <c r="H31" s="374" t="str">
        <f t="shared" ca="1" si="26"/>
        <v>WRA</v>
      </c>
      <c r="K31" s="48" t="s">
        <v>78</v>
      </c>
      <c r="L31" s="42">
        <f t="shared" ca="1" si="0"/>
        <v>0</v>
      </c>
      <c r="M31" s="43">
        <f t="shared" ca="1" si="1"/>
        <v>0</v>
      </c>
      <c r="N31" s="44">
        <f t="shared" ca="1" si="2"/>
        <v>0</v>
      </c>
      <c r="O31" s="45"/>
      <c r="P31" s="213">
        <f t="shared" ca="1" si="3"/>
        <v>0</v>
      </c>
      <c r="Q31" s="214">
        <f t="shared" ca="1" si="4"/>
        <v>0</v>
      </c>
      <c r="R31" s="215">
        <f t="shared" ca="1" si="5"/>
        <v>0</v>
      </c>
      <c r="S31" s="46"/>
      <c r="T31" s="42">
        <f t="shared" ca="1" si="6"/>
        <v>0</v>
      </c>
      <c r="U31" s="43">
        <f t="shared" ca="1" si="7"/>
        <v>0</v>
      </c>
      <c r="V31" s="44">
        <f t="shared" ca="1" si="8"/>
        <v>0</v>
      </c>
      <c r="W31" s="43">
        <f t="shared" ca="1" si="9"/>
        <v>0</v>
      </c>
      <c r="X31" s="42">
        <f t="shared" ca="1" si="10"/>
        <v>0</v>
      </c>
      <c r="Y31" s="43">
        <f t="shared" ca="1" si="11"/>
        <v>0</v>
      </c>
      <c r="Z31" s="44">
        <f t="shared" ca="1" si="12"/>
        <v>0</v>
      </c>
      <c r="AA31" s="50" t="str">
        <f t="shared" si="17"/>
        <v>##</v>
      </c>
      <c r="AB31" s="42">
        <f t="shared" ca="1" si="13"/>
        <v>0</v>
      </c>
      <c r="AC31" s="43">
        <f t="shared" ca="1" si="14"/>
        <v>0</v>
      </c>
      <c r="AD31" s="116">
        <f t="shared" ca="1" si="15"/>
        <v>0</v>
      </c>
      <c r="AE31" s="215">
        <f t="shared" ca="1" si="18"/>
        <v>0</v>
      </c>
      <c r="AG31" s="99">
        <f t="shared" si="16"/>
        <v>0</v>
      </c>
      <c r="AH31" s="50" t="str">
        <f t="shared" si="19"/>
        <v>##</v>
      </c>
    </row>
    <row r="32" spans="1:34" x14ac:dyDescent="0.2">
      <c r="A32" s="374">
        <v>26</v>
      </c>
      <c r="B32" s="374" t="str">
        <f t="shared" ca="1" si="20"/>
        <v>MAK</v>
      </c>
      <c r="C32" s="374" t="str">
        <f t="shared" ca="1" si="21"/>
        <v>MAK</v>
      </c>
      <c r="D32" s="374" t="str">
        <f t="shared" ca="1" si="22"/>
        <v>WRA</v>
      </c>
      <c r="E32" s="374" t="str">
        <f t="shared" ca="1" si="23"/>
        <v>WRA</v>
      </c>
      <c r="F32" s="374" t="str">
        <f t="shared" ca="1" si="24"/>
        <v>AJR</v>
      </c>
      <c r="G32" s="374" t="str">
        <f t="shared" ca="1" si="25"/>
        <v>AJR</v>
      </c>
      <c r="H32" s="374" t="str">
        <f t="shared" ca="1" si="26"/>
        <v>AJR</v>
      </c>
      <c r="K32" s="48" t="s">
        <v>78</v>
      </c>
      <c r="L32" s="42">
        <f t="shared" ca="1" si="0"/>
        <v>0</v>
      </c>
      <c r="M32" s="43">
        <f t="shared" ca="1" si="1"/>
        <v>0</v>
      </c>
      <c r="N32" s="44">
        <f t="shared" ca="1" si="2"/>
        <v>0</v>
      </c>
      <c r="O32" s="45"/>
      <c r="P32" s="213">
        <f t="shared" ca="1" si="3"/>
        <v>0</v>
      </c>
      <c r="Q32" s="214">
        <f t="shared" ca="1" si="4"/>
        <v>0</v>
      </c>
      <c r="R32" s="215">
        <f t="shared" ca="1" si="5"/>
        <v>0</v>
      </c>
      <c r="S32" s="46"/>
      <c r="T32" s="42">
        <f t="shared" ca="1" si="6"/>
        <v>0</v>
      </c>
      <c r="U32" s="43">
        <f t="shared" ca="1" si="7"/>
        <v>0</v>
      </c>
      <c r="V32" s="44">
        <f t="shared" ca="1" si="8"/>
        <v>0</v>
      </c>
      <c r="W32" s="43">
        <f t="shared" ca="1" si="9"/>
        <v>0</v>
      </c>
      <c r="X32" s="42">
        <f t="shared" ca="1" si="10"/>
        <v>0</v>
      </c>
      <c r="Y32" s="43">
        <f t="shared" ca="1" si="11"/>
        <v>0</v>
      </c>
      <c r="Z32" s="44">
        <f t="shared" ca="1" si="12"/>
        <v>0</v>
      </c>
      <c r="AA32" s="50" t="str">
        <f t="shared" si="17"/>
        <v>##</v>
      </c>
      <c r="AB32" s="42">
        <f t="shared" ca="1" si="13"/>
        <v>0</v>
      </c>
      <c r="AC32" s="43">
        <f t="shared" ca="1" si="14"/>
        <v>0</v>
      </c>
      <c r="AD32" s="116">
        <f t="shared" ca="1" si="15"/>
        <v>0</v>
      </c>
      <c r="AE32" s="215">
        <f t="shared" ca="1" si="18"/>
        <v>0</v>
      </c>
      <c r="AG32" s="99">
        <f t="shared" si="16"/>
        <v>0</v>
      </c>
      <c r="AH32" s="50" t="str">
        <f t="shared" si="19"/>
        <v>##</v>
      </c>
    </row>
    <row r="33" spans="1:34" x14ac:dyDescent="0.2">
      <c r="A33" s="374">
        <v>27</v>
      </c>
      <c r="B33" s="374" t="str">
        <f t="shared" ca="1" si="20"/>
        <v>RCG</v>
      </c>
      <c r="C33" s="374" t="str">
        <f t="shared" ca="1" si="21"/>
        <v>RCG</v>
      </c>
      <c r="D33" s="374" t="str">
        <f t="shared" ca="1" si="22"/>
        <v>LDP</v>
      </c>
      <c r="E33" s="374" t="str">
        <f t="shared" ca="1" si="23"/>
        <v>LDP</v>
      </c>
      <c r="F33" s="374" t="str">
        <f t="shared" ca="1" si="24"/>
        <v>AJR</v>
      </c>
      <c r="G33" s="374" t="str">
        <f t="shared" ca="1" si="25"/>
        <v>DK</v>
      </c>
      <c r="H33" s="374" t="str">
        <f t="shared" ca="1" si="26"/>
        <v>DK</v>
      </c>
      <c r="K33" s="48" t="s">
        <v>78</v>
      </c>
      <c r="L33" s="42">
        <f t="shared" ca="1" si="0"/>
        <v>0</v>
      </c>
      <c r="M33" s="43">
        <f t="shared" ca="1" si="1"/>
        <v>0</v>
      </c>
      <c r="N33" s="44">
        <f t="shared" ca="1" si="2"/>
        <v>0</v>
      </c>
      <c r="O33" s="45"/>
      <c r="P33" s="213">
        <f t="shared" ca="1" si="3"/>
        <v>0</v>
      </c>
      <c r="Q33" s="214">
        <f t="shared" ca="1" si="4"/>
        <v>0</v>
      </c>
      <c r="R33" s="215">
        <f t="shared" ca="1" si="5"/>
        <v>0</v>
      </c>
      <c r="S33" s="46"/>
      <c r="T33" s="42">
        <f t="shared" ca="1" si="6"/>
        <v>0</v>
      </c>
      <c r="U33" s="43">
        <f t="shared" ca="1" si="7"/>
        <v>0</v>
      </c>
      <c r="V33" s="44">
        <f t="shared" ca="1" si="8"/>
        <v>0</v>
      </c>
      <c r="W33" s="43">
        <f t="shared" ca="1" si="9"/>
        <v>0</v>
      </c>
      <c r="X33" s="42">
        <f t="shared" ca="1" si="10"/>
        <v>0</v>
      </c>
      <c r="Y33" s="43">
        <f t="shared" ca="1" si="11"/>
        <v>0</v>
      </c>
      <c r="Z33" s="44">
        <f t="shared" ca="1" si="12"/>
        <v>0</v>
      </c>
      <c r="AA33" s="50" t="str">
        <f t="shared" si="17"/>
        <v>##</v>
      </c>
      <c r="AB33" s="42">
        <f t="shared" ca="1" si="13"/>
        <v>0</v>
      </c>
      <c r="AC33" s="43">
        <f t="shared" ca="1" si="14"/>
        <v>0</v>
      </c>
      <c r="AD33" s="116">
        <f t="shared" ca="1" si="15"/>
        <v>0</v>
      </c>
      <c r="AE33" s="215">
        <f t="shared" ca="1" si="18"/>
        <v>0</v>
      </c>
      <c r="AG33" s="99">
        <f t="shared" si="16"/>
        <v>0</v>
      </c>
      <c r="AH33" s="50" t="str">
        <f t="shared" si="19"/>
        <v>##</v>
      </c>
    </row>
    <row r="34" spans="1:34" x14ac:dyDescent="0.2">
      <c r="A34" s="374">
        <v>28</v>
      </c>
      <c r="B34" s="374" t="str">
        <f t="shared" ca="1" si="20"/>
        <v>RJR</v>
      </c>
      <c r="C34" s="374" t="str">
        <f t="shared" ca="1" si="21"/>
        <v>RJR</v>
      </c>
      <c r="D34" s="374" t="str">
        <f t="shared" ca="1" si="22"/>
        <v>WRA</v>
      </c>
      <c r="E34" s="374" t="str">
        <f t="shared" ca="1" si="23"/>
        <v>WRA</v>
      </c>
      <c r="F34" s="374" t="str">
        <f t="shared" ca="1" si="24"/>
        <v>LDP</v>
      </c>
      <c r="G34" s="374" t="str">
        <f t="shared" ca="1" si="25"/>
        <v>LDP</v>
      </c>
      <c r="H34" s="374" t="str">
        <f t="shared" ca="1" si="26"/>
        <v>LDP</v>
      </c>
      <c r="K34" s="48" t="s">
        <v>78</v>
      </c>
      <c r="L34" s="42">
        <f t="shared" ca="1" si="0"/>
        <v>0</v>
      </c>
      <c r="M34" s="43">
        <f t="shared" ca="1" si="1"/>
        <v>0</v>
      </c>
      <c r="N34" s="44">
        <f t="shared" ca="1" si="2"/>
        <v>0</v>
      </c>
      <c r="O34" s="45"/>
      <c r="P34" s="213">
        <f t="shared" ca="1" si="3"/>
        <v>0</v>
      </c>
      <c r="Q34" s="214">
        <f t="shared" ca="1" si="4"/>
        <v>0</v>
      </c>
      <c r="R34" s="215">
        <f t="shared" ca="1" si="5"/>
        <v>0</v>
      </c>
      <c r="S34" s="46"/>
      <c r="T34" s="42">
        <f t="shared" ca="1" si="6"/>
        <v>0</v>
      </c>
      <c r="U34" s="43">
        <f t="shared" ca="1" si="7"/>
        <v>0</v>
      </c>
      <c r="V34" s="44">
        <f t="shared" ca="1" si="8"/>
        <v>0</v>
      </c>
      <c r="W34" s="43">
        <f t="shared" ca="1" si="9"/>
        <v>0</v>
      </c>
      <c r="X34" s="42">
        <f t="shared" ca="1" si="10"/>
        <v>0</v>
      </c>
      <c r="Y34" s="43">
        <f t="shared" ca="1" si="11"/>
        <v>0</v>
      </c>
      <c r="Z34" s="44">
        <f t="shared" ca="1" si="12"/>
        <v>0</v>
      </c>
      <c r="AA34" s="50" t="str">
        <f t="shared" si="17"/>
        <v>##</v>
      </c>
      <c r="AB34" s="42">
        <f t="shared" ca="1" si="13"/>
        <v>0</v>
      </c>
      <c r="AC34" s="43">
        <f t="shared" ca="1" si="14"/>
        <v>0</v>
      </c>
      <c r="AD34" s="116">
        <f t="shared" ca="1" si="15"/>
        <v>0</v>
      </c>
      <c r="AE34" s="215">
        <f t="shared" ca="1" si="18"/>
        <v>0</v>
      </c>
      <c r="AG34" s="99">
        <f t="shared" si="16"/>
        <v>0</v>
      </c>
      <c r="AH34" s="50" t="str">
        <f t="shared" si="19"/>
        <v>##</v>
      </c>
    </row>
    <row r="35" spans="1:34" ht="13.5" thickBot="1" x14ac:dyDescent="0.25">
      <c r="A35" s="374">
        <v>29</v>
      </c>
      <c r="B35" s="374" t="str">
        <f t="shared" ca="1" si="20"/>
        <v>MAK</v>
      </c>
      <c r="C35" s="374" t="str">
        <f t="shared" ca="1" si="21"/>
        <v>MAK</v>
      </c>
      <c r="D35" s="374" t="str">
        <f t="shared" ca="1" si="22"/>
        <v>AJR</v>
      </c>
      <c r="E35" s="374" t="str">
        <f t="shared" ca="1" si="23"/>
        <v>AJR</v>
      </c>
      <c r="F35" s="374" t="str">
        <f t="shared" ca="1" si="24"/>
        <v>LDP</v>
      </c>
      <c r="G35" s="374" t="str">
        <f t="shared" ca="1" si="25"/>
        <v>RCG</v>
      </c>
      <c r="H35" s="374" t="str">
        <f t="shared" ca="1" si="26"/>
        <v>RCG</v>
      </c>
      <c r="K35" s="5" t="s">
        <v>31</v>
      </c>
      <c r="L35" s="33">
        <f ca="1">3*4*52-SUM(L5:L34)</f>
        <v>169</v>
      </c>
      <c r="M35" s="34">
        <f ca="1">3*52-SUM(M5:M34)</f>
        <v>41</v>
      </c>
      <c r="N35" s="35">
        <f ca="1">3*52-SUM(N5:N34)</f>
        <v>41.5</v>
      </c>
      <c r="P35" s="33">
        <f ca="1">4*52-SUM(P5:P34)</f>
        <v>103.5</v>
      </c>
      <c r="Q35" s="34">
        <f ca="1">52-SUM(Q5:Q34)</f>
        <v>0</v>
      </c>
      <c r="R35" s="35">
        <f ca="1">52-SUM(R5:R34)</f>
        <v>0</v>
      </c>
      <c r="T35" s="33">
        <f ca="1">4*52-SUM(T5:T34)</f>
        <v>0</v>
      </c>
      <c r="U35" s="33">
        <f ca="1">52-SUM(U5:U34)</f>
        <v>0</v>
      </c>
      <c r="V35" s="33">
        <f ca="1">52-SUM(V5:V34)</f>
        <v>0</v>
      </c>
      <c r="W35" s="33">
        <f ca="1">52-SUM(W5:W34)</f>
        <v>-1</v>
      </c>
      <c r="X35" s="33">
        <f ca="1">4*52-SUM(X5:X34)</f>
        <v>168</v>
      </c>
      <c r="Y35" s="34">
        <f ca="1">52-SUM(Y5:Y34)</f>
        <v>41</v>
      </c>
      <c r="Z35" s="35">
        <f ca="1">104-SUM(Z5:Z34)</f>
        <v>82</v>
      </c>
      <c r="AA35" t="str">
        <f>K35</f>
        <v>OTHER</v>
      </c>
      <c r="AB35" s="33">
        <f ca="1">4*52-SUM(AB5:AB34)</f>
        <v>-1</v>
      </c>
      <c r="AC35" s="34">
        <f ca="1">52-SUM(AC5:AC34)</f>
        <v>0</v>
      </c>
      <c r="AD35" s="34">
        <f ca="1">54-SUM(AD5:AD34)</f>
        <v>2.5</v>
      </c>
      <c r="AE35" s="120">
        <f ca="1">SUM(AE5:AE34)</f>
        <v>364</v>
      </c>
      <c r="AG35" s="124">
        <f>SUM(AG5:AG34)</f>
        <v>0</v>
      </c>
    </row>
    <row r="36" spans="1:34" x14ac:dyDescent="0.2">
      <c r="A36" s="374">
        <v>30</v>
      </c>
      <c r="B36" s="374" t="str">
        <f t="shared" ca="1" si="20"/>
        <v>LDP</v>
      </c>
      <c r="C36" s="374" t="str">
        <f t="shared" ca="1" si="21"/>
        <v>LDP</v>
      </c>
      <c r="D36" s="374" t="str">
        <f t="shared" ca="1" si="22"/>
        <v>WRA</v>
      </c>
      <c r="E36" s="374" t="str">
        <f t="shared" ca="1" si="23"/>
        <v>WRA</v>
      </c>
      <c r="F36" s="374" t="str">
        <f t="shared" ca="1" si="24"/>
        <v>WS</v>
      </c>
      <c r="G36" s="374" t="str">
        <f t="shared" ca="1" si="25"/>
        <v>WS</v>
      </c>
      <c r="H36" s="374" t="str">
        <f t="shared" ca="1" si="26"/>
        <v>WS</v>
      </c>
    </row>
    <row r="37" spans="1:34" x14ac:dyDescent="0.2">
      <c r="A37" s="374">
        <v>31</v>
      </c>
      <c r="B37" s="374" t="str">
        <f t="shared" ca="1" si="20"/>
        <v>RCG</v>
      </c>
      <c r="C37" s="374" t="str">
        <f t="shared" ca="1" si="21"/>
        <v>RCG</v>
      </c>
      <c r="D37" s="374" t="str">
        <f t="shared" ca="1" si="22"/>
        <v>AJR</v>
      </c>
      <c r="E37" s="374" t="str">
        <f t="shared" ca="1" si="23"/>
        <v>AJR</v>
      </c>
      <c r="F37" s="374" t="str">
        <f t="shared" ca="1" si="24"/>
        <v>DBC</v>
      </c>
      <c r="G37" s="374" t="str">
        <f t="shared" ca="1" si="25"/>
        <v>DBC</v>
      </c>
      <c r="H37" s="374" t="str">
        <f t="shared" ca="1" si="26"/>
        <v>DBC</v>
      </c>
    </row>
    <row r="38" spans="1:34" x14ac:dyDescent="0.2">
      <c r="A38" s="374">
        <v>32</v>
      </c>
      <c r="B38" s="374" t="str">
        <f t="shared" ca="1" si="20"/>
        <v>MAK</v>
      </c>
      <c r="C38" s="374" t="str">
        <f t="shared" ca="1" si="21"/>
        <v>MAK</v>
      </c>
      <c r="D38" s="374" t="str">
        <f t="shared" ca="1" si="22"/>
        <v>WRA</v>
      </c>
      <c r="E38" s="374" t="str">
        <f t="shared" ca="1" si="23"/>
        <v>WRA</v>
      </c>
      <c r="F38" s="374" t="str">
        <f t="shared" ca="1" si="24"/>
        <v>AJR</v>
      </c>
      <c r="G38" s="374" t="str">
        <f t="shared" ca="1" si="25"/>
        <v>AJR</v>
      </c>
      <c r="H38" s="374" t="str">
        <f t="shared" ca="1" si="26"/>
        <v>AJR</v>
      </c>
      <c r="P38" s="96" t="s">
        <v>136</v>
      </c>
      <c r="R38" s="41" t="s">
        <v>137</v>
      </c>
      <c r="U38" s="41" t="s">
        <v>138</v>
      </c>
      <c r="Z38" s="41" t="s">
        <v>194</v>
      </c>
    </row>
    <row r="39" spans="1:34" x14ac:dyDescent="0.2">
      <c r="A39" s="374">
        <v>33</v>
      </c>
      <c r="B39" s="374" t="str">
        <f t="shared" ca="1" si="20"/>
        <v>DBC</v>
      </c>
      <c r="C39" s="374" t="str">
        <f t="shared" ca="1" si="21"/>
        <v>DBC</v>
      </c>
      <c r="D39" s="374" t="str">
        <f t="shared" ca="1" si="22"/>
        <v>WRA</v>
      </c>
      <c r="E39" s="374" t="str">
        <f t="shared" ca="1" si="23"/>
        <v>WRA</v>
      </c>
      <c r="F39" s="374" t="str">
        <f t="shared" ca="1" si="24"/>
        <v>WS</v>
      </c>
      <c r="G39" s="374" t="str">
        <f t="shared" ca="1" si="25"/>
        <v>WS</v>
      </c>
      <c r="H39" s="374" t="str">
        <f t="shared" ca="1" si="26"/>
        <v>WS</v>
      </c>
      <c r="L39" s="18" t="s">
        <v>49</v>
      </c>
      <c r="M39" s="19"/>
      <c r="N39" s="18" t="s">
        <v>173</v>
      </c>
      <c r="R39" s="41" t="s">
        <v>139</v>
      </c>
      <c r="U39" s="41" t="s">
        <v>140</v>
      </c>
      <c r="Z39" s="41" t="s">
        <v>195</v>
      </c>
    </row>
    <row r="40" spans="1:34" x14ac:dyDescent="0.2">
      <c r="A40" s="374">
        <v>34</v>
      </c>
      <c r="B40" s="374" t="str">
        <f t="shared" ca="1" si="20"/>
        <v>MAK</v>
      </c>
      <c r="C40" s="374" t="str">
        <f t="shared" ca="1" si="21"/>
        <v>MAK</v>
      </c>
      <c r="D40" s="374" t="str">
        <f t="shared" ca="1" si="22"/>
        <v>RJR</v>
      </c>
      <c r="E40" s="374" t="str">
        <f t="shared" ca="1" si="23"/>
        <v>RJR</v>
      </c>
      <c r="F40" s="374" t="str">
        <f t="shared" ca="1" si="24"/>
        <v>GBH</v>
      </c>
      <c r="G40" s="374" t="str">
        <f t="shared" ca="1" si="25"/>
        <v>GBH</v>
      </c>
      <c r="H40" s="374" t="str">
        <f t="shared" ca="1" si="26"/>
        <v>GBH</v>
      </c>
      <c r="L40" s="10" t="s">
        <v>54</v>
      </c>
      <c r="M40" s="10" t="s">
        <v>7</v>
      </c>
      <c r="N40" s="10" t="b">
        <v>1</v>
      </c>
      <c r="Z40" t="s">
        <v>100</v>
      </c>
    </row>
    <row r="41" spans="1:34" x14ac:dyDescent="0.2">
      <c r="A41" s="374">
        <v>35</v>
      </c>
      <c r="B41" s="374" t="str">
        <f t="shared" ca="1" si="20"/>
        <v>DBC</v>
      </c>
      <c r="C41" s="374" t="str">
        <f t="shared" ca="1" si="21"/>
        <v>DBC</v>
      </c>
      <c r="D41" s="374" t="str">
        <f t="shared" ca="1" si="22"/>
        <v>WRA</v>
      </c>
      <c r="E41" s="374" t="str">
        <f t="shared" ca="1" si="23"/>
        <v>WRA</v>
      </c>
      <c r="F41" s="374" t="str">
        <f t="shared" ca="1" si="24"/>
        <v>AJR</v>
      </c>
      <c r="G41" s="374" t="str">
        <f t="shared" ca="1" si="25"/>
        <v>AJR</v>
      </c>
      <c r="H41" s="374" t="str">
        <f t="shared" ca="1" si="26"/>
        <v>AJR</v>
      </c>
      <c r="L41" s="79" t="s">
        <v>199</v>
      </c>
      <c r="M41" s="79" t="s">
        <v>200</v>
      </c>
      <c r="N41" s="10" t="b">
        <v>0</v>
      </c>
      <c r="Z41" t="s">
        <v>68</v>
      </c>
    </row>
    <row r="42" spans="1:34" x14ac:dyDescent="0.2">
      <c r="A42" s="374">
        <v>36</v>
      </c>
      <c r="B42" s="374" t="str">
        <f t="shared" ca="1" si="20"/>
        <v>MAK</v>
      </c>
      <c r="C42" s="374" t="str">
        <f t="shared" ca="1" si="21"/>
        <v>MAK</v>
      </c>
      <c r="D42" s="374" t="str">
        <f t="shared" ca="1" si="22"/>
        <v>AJR</v>
      </c>
      <c r="E42" s="374" t="str">
        <f t="shared" ca="1" si="23"/>
        <v>AJR</v>
      </c>
      <c r="F42" s="374" t="str">
        <f t="shared" ca="1" si="24"/>
        <v>RCG</v>
      </c>
      <c r="G42" s="374" t="str">
        <f t="shared" ca="1" si="25"/>
        <v>LDP</v>
      </c>
      <c r="H42" s="374" t="str">
        <f t="shared" ca="1" si="26"/>
        <v>LDP</v>
      </c>
      <c r="L42" s="10" t="s">
        <v>88</v>
      </c>
      <c r="M42" s="79" t="s">
        <v>99</v>
      </c>
      <c r="N42" s="10" t="b">
        <v>0</v>
      </c>
      <c r="Z42" t="s">
        <v>65</v>
      </c>
    </row>
    <row r="43" spans="1:34" x14ac:dyDescent="0.2">
      <c r="A43" s="374">
        <v>37</v>
      </c>
      <c r="B43" s="374" t="str">
        <f t="shared" ca="1" si="20"/>
        <v>RCG</v>
      </c>
      <c r="C43" s="374" t="str">
        <f t="shared" ca="1" si="21"/>
        <v>RCG</v>
      </c>
      <c r="D43" s="374" t="str">
        <f t="shared" ca="1" si="22"/>
        <v>MAK</v>
      </c>
      <c r="E43" s="374" t="str">
        <f t="shared" ca="1" si="23"/>
        <v>MAK</v>
      </c>
      <c r="F43" s="374" t="str">
        <f t="shared" ca="1" si="24"/>
        <v>MAK</v>
      </c>
      <c r="G43" s="374" t="str">
        <f t="shared" ca="1" si="25"/>
        <v>RCG</v>
      </c>
      <c r="H43" s="374" t="str">
        <f t="shared" ca="1" si="26"/>
        <v>RCG</v>
      </c>
      <c r="L43" s="388" t="s">
        <v>326</v>
      </c>
      <c r="M43" s="388" t="s">
        <v>239</v>
      </c>
      <c r="N43" s="389" t="b">
        <v>0</v>
      </c>
      <c r="Z43" t="s">
        <v>94</v>
      </c>
    </row>
    <row r="44" spans="1:34" x14ac:dyDescent="0.2">
      <c r="A44" s="374">
        <v>38</v>
      </c>
      <c r="B44" s="374" t="str">
        <f t="shared" ca="1" si="20"/>
        <v>MAK</v>
      </c>
      <c r="C44" s="374" t="str">
        <f t="shared" ca="1" si="21"/>
        <v>MAK</v>
      </c>
      <c r="D44" s="374" t="str">
        <f t="shared" ca="1" si="22"/>
        <v>WRA</v>
      </c>
      <c r="E44" s="374" t="str">
        <f t="shared" ca="1" si="23"/>
        <v>WRA</v>
      </c>
      <c r="F44" s="374" t="str">
        <f t="shared" ca="1" si="24"/>
        <v>AJR</v>
      </c>
      <c r="G44" s="374" t="str">
        <f t="shared" ca="1" si="25"/>
        <v>AJR</v>
      </c>
      <c r="H44" s="374" t="str">
        <f t="shared" ca="1" si="26"/>
        <v>AJR</v>
      </c>
      <c r="L44" s="79" t="s">
        <v>128</v>
      </c>
      <c r="M44" s="79" t="s">
        <v>127</v>
      </c>
      <c r="N44" s="10" t="b">
        <v>0</v>
      </c>
      <c r="Z44" t="s">
        <v>93</v>
      </c>
    </row>
    <row r="45" spans="1:34" x14ac:dyDescent="0.2">
      <c r="A45" s="374">
        <v>39</v>
      </c>
      <c r="B45" s="374" t="str">
        <f t="shared" ca="1" si="20"/>
        <v>RCG</v>
      </c>
      <c r="C45" s="374" t="str">
        <f t="shared" ca="1" si="21"/>
        <v>RCG</v>
      </c>
      <c r="D45" s="374" t="str">
        <f t="shared" ca="1" si="22"/>
        <v>AJR</v>
      </c>
      <c r="E45" s="374" t="str">
        <f t="shared" ca="1" si="23"/>
        <v>AJR</v>
      </c>
      <c r="F45" s="374" t="str">
        <f t="shared" ca="1" si="24"/>
        <v>DBC</v>
      </c>
      <c r="G45" s="374" t="str">
        <f t="shared" ca="1" si="25"/>
        <v>DBC</v>
      </c>
      <c r="H45" s="374" t="str">
        <f t="shared" ca="1" si="26"/>
        <v>DBC</v>
      </c>
      <c r="L45" s="79" t="s">
        <v>125</v>
      </c>
      <c r="M45" s="79" t="s">
        <v>100</v>
      </c>
      <c r="N45" s="10" t="b">
        <v>0</v>
      </c>
      <c r="Z45" t="s">
        <v>99</v>
      </c>
    </row>
    <row r="46" spans="1:34" x14ac:dyDescent="0.2">
      <c r="A46" s="374">
        <v>40</v>
      </c>
      <c r="B46" s="374" t="str">
        <f t="shared" ca="1" si="20"/>
        <v>WRA</v>
      </c>
      <c r="C46" s="374" t="str">
        <f t="shared" ca="1" si="21"/>
        <v>MAK</v>
      </c>
      <c r="D46" s="374" t="str">
        <f t="shared" ca="1" si="22"/>
        <v>LDP</v>
      </c>
      <c r="E46" s="374" t="str">
        <f t="shared" ca="1" si="23"/>
        <v>LDP</v>
      </c>
      <c r="F46" s="374" t="str">
        <f t="shared" ca="1" si="24"/>
        <v>RCG</v>
      </c>
      <c r="G46" s="374" t="str">
        <f t="shared" ca="1" si="25"/>
        <v>WRA</v>
      </c>
      <c r="H46" s="374" t="str">
        <f t="shared" ca="1" si="26"/>
        <v>WRA</v>
      </c>
      <c r="L46" s="10" t="s">
        <v>58</v>
      </c>
      <c r="M46" s="10" t="s">
        <v>13</v>
      </c>
      <c r="N46" s="10" t="b">
        <v>0</v>
      </c>
      <c r="Z46" t="s">
        <v>7</v>
      </c>
    </row>
    <row r="47" spans="1:34" x14ac:dyDescent="0.2">
      <c r="A47" s="374">
        <v>41</v>
      </c>
      <c r="B47" s="374" t="str">
        <f t="shared" ca="1" si="20"/>
        <v>RCG</v>
      </c>
      <c r="C47" s="374" t="str">
        <f t="shared" ca="1" si="21"/>
        <v>RCG</v>
      </c>
      <c r="D47" s="374" t="str">
        <f t="shared" ca="1" si="22"/>
        <v>WRA</v>
      </c>
      <c r="E47" s="374" t="str">
        <f t="shared" ca="1" si="23"/>
        <v>WRA</v>
      </c>
      <c r="F47" s="374" t="str">
        <f t="shared" ca="1" si="24"/>
        <v>GBH</v>
      </c>
      <c r="G47" s="374" t="str">
        <f t="shared" ca="1" si="25"/>
        <v>GBH</v>
      </c>
      <c r="H47" s="374" t="str">
        <f t="shared" ca="1" si="26"/>
        <v>GBH</v>
      </c>
      <c r="L47" s="10" t="s">
        <v>55</v>
      </c>
      <c r="M47" s="10" t="s">
        <v>2</v>
      </c>
      <c r="N47" s="10" t="b">
        <v>1</v>
      </c>
      <c r="Z47" t="s">
        <v>2</v>
      </c>
    </row>
    <row r="48" spans="1:34" x14ac:dyDescent="0.2">
      <c r="A48" s="374">
        <v>42</v>
      </c>
      <c r="B48" s="374" t="str">
        <f t="shared" ca="1" si="20"/>
        <v>RJR</v>
      </c>
      <c r="C48" s="374" t="str">
        <f t="shared" ca="1" si="21"/>
        <v>RJR</v>
      </c>
      <c r="D48" s="374" t="str">
        <f t="shared" ca="1" si="22"/>
        <v>DBC</v>
      </c>
      <c r="E48" s="374" t="str">
        <f t="shared" ca="1" si="23"/>
        <v>DBC</v>
      </c>
      <c r="F48" s="374" t="str">
        <f t="shared" ca="1" si="24"/>
        <v>WS</v>
      </c>
      <c r="G48" s="374" t="str">
        <f t="shared" ca="1" si="25"/>
        <v>WS</v>
      </c>
      <c r="H48" s="374" t="str">
        <f t="shared" ca="1" si="26"/>
        <v>WS</v>
      </c>
      <c r="L48" s="10" t="s">
        <v>50</v>
      </c>
      <c r="M48" s="10" t="s">
        <v>6</v>
      </c>
      <c r="N48" s="10" t="b">
        <v>0</v>
      </c>
      <c r="Z48" t="s">
        <v>6</v>
      </c>
    </row>
    <row r="49" spans="1:28" x14ac:dyDescent="0.2">
      <c r="A49" s="374">
        <v>43</v>
      </c>
      <c r="B49" s="374" t="str">
        <f t="shared" ca="1" si="20"/>
        <v>RCG</v>
      </c>
      <c r="C49" s="374" t="str">
        <f t="shared" ca="1" si="21"/>
        <v>RCG</v>
      </c>
      <c r="D49" s="374" t="str">
        <f t="shared" ca="1" si="22"/>
        <v>WRA</v>
      </c>
      <c r="E49" s="374" t="str">
        <f t="shared" ca="1" si="23"/>
        <v>WRA</v>
      </c>
      <c r="F49" s="374" t="str">
        <f t="shared" ca="1" si="24"/>
        <v>RJR</v>
      </c>
      <c r="G49" s="374" t="str">
        <f t="shared" ca="1" si="25"/>
        <v>RJR</v>
      </c>
      <c r="H49" s="374" t="str">
        <f t="shared" ca="1" si="26"/>
        <v>RJR</v>
      </c>
      <c r="L49" s="10" t="s">
        <v>76</v>
      </c>
      <c r="M49" s="79" t="s">
        <v>94</v>
      </c>
      <c r="N49" s="10" t="b">
        <v>1</v>
      </c>
      <c r="Z49" t="s">
        <v>14</v>
      </c>
    </row>
    <row r="50" spans="1:28" x14ac:dyDescent="0.2">
      <c r="A50" s="374">
        <v>44</v>
      </c>
      <c r="B50" s="374" t="str">
        <f t="shared" ca="1" si="20"/>
        <v>WRA</v>
      </c>
      <c r="C50" s="374" t="str">
        <f t="shared" ca="1" si="21"/>
        <v>WRA</v>
      </c>
      <c r="D50" s="374" t="str">
        <f t="shared" ca="1" si="22"/>
        <v>RJR</v>
      </c>
      <c r="E50" s="374" t="str">
        <f t="shared" ca="1" si="23"/>
        <v>RJR</v>
      </c>
      <c r="F50" s="374" t="str">
        <f t="shared" ca="1" si="24"/>
        <v>LDP</v>
      </c>
      <c r="G50" s="374" t="str">
        <f t="shared" ca="1" si="25"/>
        <v>LDP</v>
      </c>
      <c r="H50" s="374" t="str">
        <f t="shared" ca="1" si="26"/>
        <v>LDP</v>
      </c>
      <c r="L50" s="10" t="s">
        <v>66</v>
      </c>
      <c r="M50" s="10" t="s">
        <v>93</v>
      </c>
      <c r="N50" s="10" t="b">
        <v>1</v>
      </c>
      <c r="Z50" t="s">
        <v>127</v>
      </c>
    </row>
    <row r="51" spans="1:28" x14ac:dyDescent="0.2">
      <c r="A51" s="374">
        <v>45</v>
      </c>
      <c r="B51" s="374" t="str">
        <f t="shared" ca="1" si="20"/>
        <v>RCG</v>
      </c>
      <c r="C51" s="374" t="str">
        <f t="shared" ca="1" si="21"/>
        <v>RCG</v>
      </c>
      <c r="D51" s="374" t="str">
        <f t="shared" ca="1" si="22"/>
        <v>WRA</v>
      </c>
      <c r="E51" s="374" t="str">
        <f t="shared" ca="1" si="23"/>
        <v>WRA</v>
      </c>
      <c r="F51" s="374" t="str">
        <f t="shared" ca="1" si="24"/>
        <v>LDP</v>
      </c>
      <c r="G51" s="374" t="str">
        <f t="shared" ca="1" si="25"/>
        <v>RCG</v>
      </c>
      <c r="H51" s="374" t="str">
        <f t="shared" ca="1" si="26"/>
        <v>RCG</v>
      </c>
      <c r="L51" s="10" t="s">
        <v>56</v>
      </c>
      <c r="M51" s="10" t="s">
        <v>65</v>
      </c>
      <c r="N51" s="10" t="b">
        <v>0</v>
      </c>
      <c r="Z51" t="s">
        <v>15</v>
      </c>
    </row>
    <row r="52" spans="1:28" x14ac:dyDescent="0.2">
      <c r="A52" s="374">
        <v>46</v>
      </c>
      <c r="B52" s="374" t="str">
        <f t="shared" ca="1" si="20"/>
        <v>MAK</v>
      </c>
      <c r="C52" s="374" t="str">
        <f t="shared" ca="1" si="21"/>
        <v>MAK</v>
      </c>
      <c r="D52" s="374" t="str">
        <f t="shared" ca="1" si="22"/>
        <v>RJR</v>
      </c>
      <c r="E52" s="374" t="str">
        <f t="shared" ca="1" si="23"/>
        <v>RJR</v>
      </c>
      <c r="F52" s="374" t="str">
        <f t="shared" ca="1" si="24"/>
        <v>RCG</v>
      </c>
      <c r="G52" s="374" t="str">
        <f t="shared" ca="1" si="25"/>
        <v>LDP</v>
      </c>
      <c r="H52" s="374" t="str">
        <f t="shared" ca="1" si="26"/>
        <v>LDP</v>
      </c>
      <c r="K52" s="14"/>
      <c r="L52" s="10" t="s">
        <v>51</v>
      </c>
      <c r="M52" s="10" t="s">
        <v>5</v>
      </c>
      <c r="N52" s="10" t="b">
        <v>0</v>
      </c>
      <c r="Z52" t="s">
        <v>96</v>
      </c>
    </row>
    <row r="53" spans="1:28" x14ac:dyDescent="0.2">
      <c r="A53" s="374">
        <v>47</v>
      </c>
      <c r="B53" s="374" t="str">
        <f t="shared" ca="1" si="20"/>
        <v>RJR</v>
      </c>
      <c r="C53" s="374" t="str">
        <f t="shared" ca="1" si="21"/>
        <v>RJR</v>
      </c>
      <c r="D53" s="374" t="str">
        <f t="shared" ca="1" si="22"/>
        <v>LDP</v>
      </c>
      <c r="E53" s="374" t="str">
        <f t="shared" ca="1" si="23"/>
        <v>LDP</v>
      </c>
      <c r="F53" s="374" t="str">
        <f t="shared" ca="1" si="24"/>
        <v>RJR</v>
      </c>
      <c r="G53" s="374" t="str">
        <f t="shared" ca="1" si="25"/>
        <v>RJR</v>
      </c>
      <c r="H53" s="374" t="str">
        <f t="shared" ca="1" si="26"/>
        <v>RJR</v>
      </c>
      <c r="K53" s="16"/>
      <c r="L53" s="10" t="s">
        <v>57</v>
      </c>
      <c r="M53" s="10" t="s">
        <v>14</v>
      </c>
      <c r="N53" s="10" t="b">
        <v>0</v>
      </c>
      <c r="Z53" t="s">
        <v>97</v>
      </c>
    </row>
    <row r="54" spans="1:28" x14ac:dyDescent="0.2">
      <c r="A54" s="374">
        <v>48</v>
      </c>
      <c r="B54" s="374" t="str">
        <f t="shared" ca="1" si="20"/>
        <v>MAK</v>
      </c>
      <c r="C54" s="374" t="str">
        <f t="shared" ca="1" si="21"/>
        <v>MAK</v>
      </c>
      <c r="D54" s="374" t="str">
        <f t="shared" ca="1" si="22"/>
        <v>AJR</v>
      </c>
      <c r="E54" s="374" t="str">
        <f t="shared" ca="1" si="23"/>
        <v>AJR</v>
      </c>
      <c r="F54" s="374" t="str">
        <f t="shared" ca="1" si="24"/>
        <v>RCG</v>
      </c>
      <c r="G54" s="374" t="str">
        <f t="shared" ca="1" si="25"/>
        <v>WRA</v>
      </c>
      <c r="H54" s="374" t="str">
        <f t="shared" ca="1" si="26"/>
        <v>WRA</v>
      </c>
      <c r="K54" s="16"/>
      <c r="L54" s="10" t="s">
        <v>67</v>
      </c>
      <c r="M54" s="10" t="s">
        <v>68</v>
      </c>
      <c r="N54" s="10" t="b">
        <v>1</v>
      </c>
    </row>
    <row r="55" spans="1:28" x14ac:dyDescent="0.2">
      <c r="A55" s="374">
        <v>49</v>
      </c>
      <c r="B55" s="374" t="str">
        <f t="shared" ca="1" si="20"/>
        <v>RCG</v>
      </c>
      <c r="C55" s="374" t="str">
        <f t="shared" ca="1" si="21"/>
        <v>RCG</v>
      </c>
      <c r="D55" s="374" t="str">
        <f t="shared" ca="1" si="22"/>
        <v>WRA</v>
      </c>
      <c r="E55" s="374" t="str">
        <f t="shared" ca="1" si="23"/>
        <v>WRA</v>
      </c>
      <c r="F55" s="374" t="str">
        <f t="shared" ca="1" si="24"/>
        <v>RJR</v>
      </c>
      <c r="G55" s="374" t="str">
        <f t="shared" ca="1" si="25"/>
        <v>RJR</v>
      </c>
      <c r="H55" s="374" t="str">
        <f t="shared" ca="1" si="26"/>
        <v>RJR</v>
      </c>
      <c r="K55" s="16"/>
      <c r="L55" s="10" t="s">
        <v>52</v>
      </c>
      <c r="M55" s="10" t="s">
        <v>15</v>
      </c>
      <c r="N55" s="10" t="b">
        <v>0</v>
      </c>
    </row>
    <row r="56" spans="1:28" x14ac:dyDescent="0.2">
      <c r="A56" s="374">
        <v>50</v>
      </c>
      <c r="B56" s="374" t="str">
        <f t="shared" ca="1" si="20"/>
        <v>MAK</v>
      </c>
      <c r="C56" s="374" t="str">
        <f t="shared" ca="1" si="21"/>
        <v>MAK</v>
      </c>
      <c r="D56" s="374" t="str">
        <f t="shared" ca="1" si="22"/>
        <v>WRA</v>
      </c>
      <c r="E56" s="374" t="str">
        <f t="shared" ca="1" si="23"/>
        <v>WRA</v>
      </c>
      <c r="F56" s="374" t="str">
        <f t="shared" ca="1" si="24"/>
        <v>MAK</v>
      </c>
      <c r="G56" s="374" t="str">
        <f t="shared" ca="1" si="25"/>
        <v>MAK</v>
      </c>
      <c r="H56" s="374" t="str">
        <f t="shared" ca="1" si="26"/>
        <v>MAK</v>
      </c>
      <c r="K56" s="16"/>
      <c r="L56" s="79" t="s">
        <v>126</v>
      </c>
      <c r="M56" s="79" t="s">
        <v>96</v>
      </c>
      <c r="N56" s="10" t="b">
        <v>1</v>
      </c>
      <c r="P56" s="56"/>
      <c r="Q56" s="56"/>
      <c r="R56" s="57"/>
      <c r="S56" s="57"/>
      <c r="T56" s="57"/>
      <c r="U56" s="57"/>
      <c r="V56" s="57"/>
      <c r="W56" s="57"/>
      <c r="X56" s="57"/>
    </row>
    <row r="57" spans="1:28" s="201" customFormat="1" x14ac:dyDescent="0.2">
      <c r="A57" s="374">
        <v>51</v>
      </c>
      <c r="B57" s="374" t="str">
        <f t="shared" ca="1" si="20"/>
        <v>RCG</v>
      </c>
      <c r="C57" s="374" t="str">
        <f t="shared" ca="1" si="21"/>
        <v>RCG</v>
      </c>
      <c r="D57" s="374" t="str">
        <f t="shared" ca="1" si="22"/>
        <v>LDP</v>
      </c>
      <c r="E57" s="374" t="str">
        <f t="shared" ca="1" si="23"/>
        <v>LDP</v>
      </c>
      <c r="F57" s="374" t="str">
        <f t="shared" ca="1" si="24"/>
        <v>WRA</v>
      </c>
      <c r="G57" s="374" t="str">
        <f t="shared" ca="1" si="25"/>
        <v>WRA</v>
      </c>
      <c r="H57" s="374" t="str">
        <f t="shared" ca="1" si="26"/>
        <v>WRA</v>
      </c>
      <c r="I57" s="3"/>
      <c r="K57" s="16"/>
      <c r="L57" s="10" t="s">
        <v>77</v>
      </c>
      <c r="M57" s="79" t="s">
        <v>97</v>
      </c>
      <c r="N57" s="10" t="b">
        <v>0</v>
      </c>
      <c r="O57" s="4"/>
      <c r="P57" s="56"/>
      <c r="Q57" s="56"/>
      <c r="R57" s="57"/>
      <c r="S57" s="57"/>
      <c r="T57" s="57"/>
      <c r="U57" s="57"/>
      <c r="V57" s="57"/>
      <c r="W57" s="57"/>
      <c r="X57" s="57"/>
    </row>
    <row r="58" spans="1:28" s="201" customFormat="1" x14ac:dyDescent="0.2">
      <c r="A58" s="374">
        <v>52</v>
      </c>
      <c r="B58" s="60" t="str">
        <f>IF(CurrentRoster!B334&gt;(FirstRosterDay+364),"",CurrentRoster!B335)</f>
        <v>MAK</v>
      </c>
      <c r="C58" s="60" t="str">
        <f>IF(CurrentRoster!C334&gt;(FirstRosterDay+364),"",CurrentRoster!C335)</f>
        <v>MAK</v>
      </c>
      <c r="D58" s="60" t="str">
        <f>IF(CurrentRoster!D334&gt;(FirstRosterDay+364),"",CurrentRoster!D335)</f>
        <v>WRA</v>
      </c>
      <c r="E58" s="60" t="str">
        <f>IF(CurrentRoster!E334&gt;(FirstRosterDay+364),"",CurrentRoster!E335)</f>
        <v>WRA</v>
      </c>
      <c r="F58" s="60" t="str">
        <f>IF(CurrentRoster!F334&gt;(FirstRosterDay+364),"",CurrentRoster!F335)</f>
        <v/>
      </c>
      <c r="G58" s="60" t="str">
        <f>IF(CurrentRoster!G334&gt;(FirstRosterDay+364),"",CurrentRoster!G335)</f>
        <v/>
      </c>
      <c r="H58" s="60" t="str">
        <f>IF(CurrentRoster!H334&gt;(FirstRosterDay+364),"",CurrentRoster!H335)</f>
        <v/>
      </c>
      <c r="I58" s="3"/>
      <c r="K58" s="16"/>
      <c r="L58" s="161" t="s">
        <v>53</v>
      </c>
      <c r="M58" s="161" t="s">
        <v>9</v>
      </c>
      <c r="N58" s="161" t="b">
        <v>0</v>
      </c>
      <c r="O58" s="4"/>
      <c r="P58" s="56"/>
      <c r="Q58" s="56"/>
      <c r="R58" s="57"/>
      <c r="S58" s="57"/>
      <c r="T58" s="57"/>
      <c r="U58" s="57"/>
      <c r="V58" s="57"/>
      <c r="W58" s="57"/>
      <c r="X58" s="57"/>
    </row>
    <row r="59" spans="1:28" s="201" customFormat="1" x14ac:dyDescent="0.2">
      <c r="A59" s="374"/>
      <c r="F59" s="32"/>
      <c r="G59" s="32"/>
      <c r="H59" s="32"/>
      <c r="I59" s="3"/>
      <c r="K59" s="16"/>
      <c r="L59" s="10" t="s">
        <v>10</v>
      </c>
      <c r="M59" s="10" t="s">
        <v>10</v>
      </c>
      <c r="N59" s="10" t="b">
        <v>0</v>
      </c>
      <c r="O59" s="4"/>
      <c r="P59" s="56"/>
      <c r="Q59" s="56"/>
      <c r="R59" s="57"/>
      <c r="S59" s="57"/>
      <c r="T59" s="57"/>
      <c r="U59" s="57"/>
      <c r="V59" s="57"/>
      <c r="W59" s="57"/>
      <c r="X59" s="57"/>
    </row>
    <row r="60" spans="1:28" x14ac:dyDescent="0.2">
      <c r="K60" s="14"/>
      <c r="L60" s="79" t="s">
        <v>190</v>
      </c>
      <c r="M60" s="79" t="s">
        <v>197</v>
      </c>
      <c r="N60" s="10"/>
      <c r="P60" s="56"/>
      <c r="Q60" s="56"/>
      <c r="R60" s="57"/>
      <c r="S60" s="57"/>
      <c r="T60" s="57"/>
      <c r="U60" s="57"/>
      <c r="V60" s="57"/>
      <c r="W60" s="57"/>
      <c r="X60" s="57"/>
      <c r="Z60">
        <v>1</v>
      </c>
    </row>
    <row r="61" spans="1:28" x14ac:dyDescent="0.2">
      <c r="A61" s="2" t="s">
        <v>4</v>
      </c>
      <c r="K61" s="16"/>
      <c r="L61" s="79" t="s">
        <v>191</v>
      </c>
      <c r="M61" s="79" t="s">
        <v>255</v>
      </c>
      <c r="N61" s="10"/>
      <c r="P61" s="58"/>
      <c r="Q61" s="57"/>
      <c r="R61" s="57"/>
      <c r="S61" s="57"/>
      <c r="T61" s="57"/>
      <c r="U61" s="57"/>
      <c r="V61" s="57"/>
      <c r="W61" s="57"/>
      <c r="X61" s="57"/>
      <c r="Y61">
        <v>35</v>
      </c>
      <c r="Z61">
        <v>2</v>
      </c>
      <c r="AA61" t="str">
        <f>CurrentRoster!B35</f>
        <v>MAK</v>
      </c>
      <c r="AB61" s="41" t="s">
        <v>324</v>
      </c>
    </row>
    <row r="62" spans="1:28" ht="15" x14ac:dyDescent="0.25">
      <c r="A62">
        <v>-2</v>
      </c>
      <c r="B62" s="60" t="str">
        <f>IF(CurrentRoster!B10&lt;FirstRosterDay,"",CurrentRoster!B12)</f>
        <v/>
      </c>
      <c r="C62" s="60" t="str">
        <f>IF(CurrentRoster!C10&lt;FirstRosterDay,"",CurrentRoster!C12)</f>
        <v/>
      </c>
      <c r="D62" s="60" t="str">
        <f>IF(CurrentRoster!D10&lt;FirstRosterDay,"",CurrentRoster!D12)</f>
        <v/>
      </c>
      <c r="E62" s="60" t="str">
        <f>IF(CurrentRoster!E10&lt;FirstRosterDay,"",CurrentRoster!E12)</f>
        <v/>
      </c>
      <c r="F62" s="60" t="str">
        <f>IF(CurrentRoster!F10&lt;FirstRosterDay,"",CurrentRoster!F12)</f>
        <v/>
      </c>
      <c r="G62" s="60" t="str">
        <f>IF(CurrentRoster!G10&lt;FirstRosterDay,"",CurrentRoster!G12)</f>
        <v/>
      </c>
      <c r="H62" s="60" t="str">
        <f>IF(CurrentRoster!H10&lt;FirstRosterDay,"",CurrentRoster!H12)</f>
        <v/>
      </c>
      <c r="K62" s="16"/>
      <c r="L62" s="96" t="s">
        <v>192</v>
      </c>
      <c r="M62" s="96" t="s">
        <v>256</v>
      </c>
      <c r="P62" s="57"/>
      <c r="Q62" s="57"/>
      <c r="R62" s="196"/>
      <c r="S62" s="196"/>
      <c r="T62" s="197" t="s">
        <v>185</v>
      </c>
      <c r="U62" s="197">
        <f>CurrentYear</f>
        <v>2018</v>
      </c>
      <c r="V62" s="57"/>
      <c r="W62" s="57"/>
      <c r="X62" s="57"/>
      <c r="Y62">
        <v>41</v>
      </c>
      <c r="Z62">
        <v>3</v>
      </c>
      <c r="AA62" t="str">
        <f>CurrentRoster!B41</f>
        <v>AJR</v>
      </c>
    </row>
    <row r="63" spans="1:28" ht="15" x14ac:dyDescent="0.25">
      <c r="A63">
        <v>-1</v>
      </c>
      <c r="B63" s="60" t="str">
        <f>IF(CurrentRoster!B16&lt;FirstRosterDay,"",CurrentRoster!B18)</f>
        <v/>
      </c>
      <c r="C63" s="60" t="str">
        <f>IF(CurrentRoster!C16&lt;FirstRosterDay,"",CurrentRoster!C18)</f>
        <v/>
      </c>
      <c r="D63" s="60" t="str">
        <f>IF(CurrentRoster!D16&lt;FirstRosterDay,"",CurrentRoster!D18)</f>
        <v/>
      </c>
      <c r="E63" s="60" t="str">
        <f>IF(CurrentRoster!E16&lt;FirstRosterDay,"",CurrentRoster!E18)</f>
        <v/>
      </c>
      <c r="F63" s="60" t="str">
        <f>IF(CurrentRoster!F16&lt;FirstRosterDay,"",CurrentRoster!F18)</f>
        <v/>
      </c>
      <c r="G63" s="60" t="str">
        <f>IF(CurrentRoster!G16&lt;FirstRosterDay,"",CurrentRoster!G18)</f>
        <v/>
      </c>
      <c r="H63" s="60" t="str">
        <f>IF(CurrentRoster!H16&lt;FirstRosterDay,"",CurrentRoster!H18)</f>
        <v/>
      </c>
      <c r="K63" s="16"/>
      <c r="L63" s="96" t="s">
        <v>264</v>
      </c>
      <c r="M63" s="96" t="s">
        <v>253</v>
      </c>
      <c r="P63" s="57"/>
      <c r="Q63" s="57"/>
      <c r="R63" s="196"/>
      <c r="S63" s="196"/>
      <c r="T63" s="197" t="s">
        <v>186</v>
      </c>
      <c r="U63" s="197" t="str">
        <f>"1/2/"&amp;CurrentYear</f>
        <v>1/2/2018</v>
      </c>
      <c r="V63" s="57"/>
      <c r="W63" s="57"/>
      <c r="X63" s="57"/>
      <c r="Y63">
        <v>47</v>
      </c>
      <c r="Z63">
        <v>4</v>
      </c>
    </row>
    <row r="64" spans="1:28" ht="15" x14ac:dyDescent="0.25">
      <c r="A64">
        <v>0</v>
      </c>
      <c r="B64" s="60" t="str">
        <f>IF(CurrentRoster!B22&lt;FirstRosterDay,"",CurrentRoster!B24)</f>
        <v/>
      </c>
      <c r="C64" s="60" t="str">
        <f>IF(CurrentRoster!C22&lt;FirstRosterDay,"",CurrentRoster!C24)</f>
        <v/>
      </c>
      <c r="D64" s="60" t="str">
        <f>IF(CurrentRoster!D22&lt;FirstRosterDay,"",CurrentRoster!D24)</f>
        <v/>
      </c>
      <c r="E64" s="60" t="str">
        <f>IF(CurrentRoster!E22&lt;FirstRosterDay,"",CurrentRoster!E24)</f>
        <v>PRS</v>
      </c>
      <c r="F64" s="60" t="str">
        <f>IF(CurrentRoster!F22&lt;FirstRosterDay,"",CurrentRoster!F24)</f>
        <v>GBH</v>
      </c>
      <c r="G64" s="60" t="str">
        <f>IF(CurrentRoster!G22&lt;FirstRosterDay,"",CurrentRoster!G24)</f>
        <v>GBH</v>
      </c>
      <c r="H64" s="60" t="str">
        <f>IF(CurrentRoster!H22&lt;FirstRosterDay,"",CurrentRoster!H24)</f>
        <v>GBH</v>
      </c>
      <c r="P64" s="57"/>
      <c r="Q64" s="57"/>
      <c r="R64" s="196"/>
      <c r="S64" s="196"/>
      <c r="T64" s="198"/>
      <c r="U64" s="199">
        <f>DATEVALUE(U63)</f>
        <v>43132</v>
      </c>
      <c r="V64" s="57"/>
      <c r="W64" s="57"/>
      <c r="X64" s="57"/>
      <c r="Z64">
        <v>5</v>
      </c>
    </row>
    <row r="65" spans="1:26" ht="15" x14ac:dyDescent="0.25">
      <c r="A65">
        <v>1</v>
      </c>
      <c r="B65" s="374" t="str">
        <f ca="1">INDIRECT("CurrentRoster!B"&amp;(6*$A65+24))</f>
        <v>DJM</v>
      </c>
      <c r="C65" s="374" t="str">
        <f ca="1">INDIRECT("CurrentRoster!C"&amp;(6*$A65+24))</f>
        <v>CJM</v>
      </c>
      <c r="D65" s="374" t="str">
        <f ca="1">INDIRECT("CurrentRoster!D"&amp;(6*$A65+24))</f>
        <v>DJM</v>
      </c>
      <c r="E65" s="374" t="str">
        <f ca="1">INDIRECT("CurrentRoster!E"&amp;(6*$A65+24))</f>
        <v>PRS</v>
      </c>
      <c r="F65" s="374" t="str">
        <f ca="1">INDIRECT("CurrentRoster!F"&amp;(6*$A65+24))</f>
        <v>AJR</v>
      </c>
      <c r="G65" s="374" t="str">
        <f ca="1">INDIRECT("CurrentRoster!G"&amp;(6*$A65+24))</f>
        <v>GAH</v>
      </c>
      <c r="H65" s="374" t="str">
        <f ca="1">INDIRECT("CurrentRoster!H"&amp;(6*$A65+24))</f>
        <v>GAH</v>
      </c>
      <c r="P65" s="57"/>
      <c r="Q65" s="57"/>
      <c r="R65" s="196"/>
      <c r="S65" s="196"/>
      <c r="T65" s="198" t="s">
        <v>188</v>
      </c>
      <c r="U65" s="197">
        <f>WEEKDAY(U63,2)</f>
        <v>4</v>
      </c>
      <c r="V65" s="57"/>
      <c r="W65" s="57"/>
      <c r="X65" s="57"/>
      <c r="Z65">
        <v>6</v>
      </c>
    </row>
    <row r="66" spans="1:26" ht="15" x14ac:dyDescent="0.25">
      <c r="A66">
        <v>2</v>
      </c>
      <c r="B66" s="374" t="str">
        <f ca="1">INDIRECT("CurrentRoster!B"&amp;(6*$A66+24))</f>
        <v>LDP</v>
      </c>
      <c r="C66" s="374" t="str">
        <f ca="1">INDIRECT("CurrentRoster!C"&amp;(6*$A66+24))</f>
        <v>PRS</v>
      </c>
      <c r="D66" s="374" t="str">
        <f ca="1">INDIRECT("CurrentRoster!D"&amp;(6*$A66+24))</f>
        <v>DBC</v>
      </c>
      <c r="E66" s="374" t="str">
        <f ca="1">INDIRECT("CurrentRoster!E"&amp;(6*$A66+24))</f>
        <v>HLT</v>
      </c>
      <c r="F66" s="374" t="str">
        <f ca="1">INDIRECT("CurrentRoster!F"&amp;(6*$A66+24))</f>
        <v>DJM</v>
      </c>
      <c r="G66" s="374" t="str">
        <f ca="1">INDIRECT("CurrentRoster!G"&amp;(6*$A66+24))</f>
        <v>RAC</v>
      </c>
      <c r="H66" s="374" t="str">
        <f ca="1">INDIRECT("CurrentRoster!H"&amp;(6*$A66+24))</f>
        <v>RAC</v>
      </c>
      <c r="L66" s="10"/>
      <c r="M66" s="10"/>
      <c r="N66" s="193">
        <f>COUNTIF(ThreeD_WE,"TRUE")</f>
        <v>0</v>
      </c>
      <c r="P66" s="57"/>
      <c r="Q66" s="57"/>
      <c r="R66" s="196"/>
      <c r="S66" s="196"/>
      <c r="T66" s="197" t="s">
        <v>187</v>
      </c>
      <c r="U66" s="258">
        <f>U64-13-U65</f>
        <v>43115</v>
      </c>
      <c r="V66" s="257"/>
      <c r="W66" s="57"/>
      <c r="X66" s="57"/>
      <c r="Z66">
        <v>7</v>
      </c>
    </row>
    <row r="67" spans="1:26" x14ac:dyDescent="0.2">
      <c r="A67">
        <v>3</v>
      </c>
      <c r="B67" s="374" t="str">
        <f t="shared" ref="B67:B115" ca="1" si="27">INDIRECT("CurrentRoster!B"&amp;(6*$A67+24))</f>
        <v>HLT</v>
      </c>
      <c r="C67" s="374" t="str">
        <f t="shared" ref="C67:C115" ca="1" si="28">INDIRECT("CurrentRoster!C"&amp;(6*$A67+24))</f>
        <v>MFS</v>
      </c>
      <c r="D67" s="374" t="str">
        <f t="shared" ref="D67:D115" ca="1" si="29">INDIRECT("CurrentRoster!D"&amp;(6*$A67+24))</f>
        <v>JGE</v>
      </c>
      <c r="E67" s="374" t="str">
        <f t="shared" ref="E67:E115" ca="1" si="30">INDIRECT("CurrentRoster!E"&amp;(6*$A67+24))</f>
        <v>SPF</v>
      </c>
      <c r="F67" s="374" t="str">
        <f t="shared" ref="F67:F115" ca="1" si="31">INDIRECT("CurrentRoster!F"&amp;(6*$A67+24))</f>
        <v>REC</v>
      </c>
      <c r="G67" s="374" t="str">
        <f t="shared" ref="G67:G115" ca="1" si="32">INDIRECT("CurrentRoster!G"&amp;(6*$A67+24))</f>
        <v>JGE</v>
      </c>
      <c r="H67" s="374" t="str">
        <f t="shared" ref="H67:H115" ca="1" si="33">INDIRECT("CurrentRoster!H"&amp;(6*$A67+24))</f>
        <v>JGE</v>
      </c>
      <c r="L67" s="10"/>
      <c r="M67" s="10"/>
      <c r="P67" s="57"/>
      <c r="Q67" s="57"/>
      <c r="R67" s="57"/>
      <c r="S67" s="57"/>
      <c r="V67" s="57"/>
      <c r="W67" s="57"/>
      <c r="X67" s="57"/>
      <c r="Z67">
        <v>8</v>
      </c>
    </row>
    <row r="68" spans="1:26" x14ac:dyDescent="0.2">
      <c r="A68" s="374">
        <v>4</v>
      </c>
      <c r="B68" s="374" t="str">
        <f t="shared" ca="1" si="27"/>
        <v>AJR</v>
      </c>
      <c r="C68" s="374" t="str">
        <f t="shared" ca="1" si="28"/>
        <v>RJR</v>
      </c>
      <c r="D68" s="374" t="str">
        <f t="shared" ca="1" si="29"/>
        <v>JGE</v>
      </c>
      <c r="E68" s="374" t="str">
        <f t="shared" ca="1" si="30"/>
        <v>RAC</v>
      </c>
      <c r="F68" s="374" t="str">
        <f t="shared" ca="1" si="31"/>
        <v>HLT</v>
      </c>
      <c r="G68" s="374" t="str">
        <f t="shared" ca="1" si="32"/>
        <v>REC</v>
      </c>
      <c r="H68" s="374" t="str">
        <f t="shared" ca="1" si="33"/>
        <v>REC</v>
      </c>
      <c r="L68" s="10"/>
      <c r="M68" s="10"/>
      <c r="P68" s="57"/>
      <c r="Q68" s="57"/>
      <c r="R68" s="57"/>
      <c r="S68" s="57"/>
      <c r="T68" s="57"/>
      <c r="U68" s="57"/>
      <c r="V68" s="57"/>
      <c r="W68" s="57"/>
      <c r="X68" s="57"/>
      <c r="Z68">
        <v>9</v>
      </c>
    </row>
    <row r="69" spans="1:26" x14ac:dyDescent="0.2">
      <c r="A69" s="374">
        <v>5</v>
      </c>
      <c r="B69" s="374" t="str">
        <f t="shared" ca="1" si="27"/>
        <v>LDP</v>
      </c>
      <c r="C69" s="374" t="str">
        <f t="shared" ca="1" si="28"/>
        <v>PRS</v>
      </c>
      <c r="D69" s="374" t="str">
        <f t="shared" ca="1" si="29"/>
        <v>CJM</v>
      </c>
      <c r="E69" s="374" t="str">
        <f t="shared" ca="1" si="30"/>
        <v>SPF</v>
      </c>
      <c r="F69" s="374" t="str">
        <f t="shared" ca="1" si="31"/>
        <v>GAH</v>
      </c>
      <c r="G69" s="374" t="str">
        <f t="shared" ca="1" si="32"/>
        <v>DJM</v>
      </c>
      <c r="H69" s="374" t="str">
        <f t="shared" ca="1" si="33"/>
        <v>DJM</v>
      </c>
      <c r="L69" s="10"/>
      <c r="M69" s="10"/>
      <c r="P69" s="57"/>
      <c r="Q69" s="57"/>
      <c r="R69" s="57"/>
      <c r="S69" s="57"/>
      <c r="T69" s="57"/>
      <c r="U69" s="57"/>
      <c r="V69" s="57"/>
      <c r="W69" s="57"/>
      <c r="X69" s="57"/>
    </row>
    <row r="70" spans="1:26" x14ac:dyDescent="0.2">
      <c r="A70" s="374">
        <v>6</v>
      </c>
      <c r="B70" s="374" t="str">
        <f t="shared" ca="1" si="27"/>
        <v>RJR</v>
      </c>
      <c r="C70" s="374" t="str">
        <f t="shared" ca="1" si="28"/>
        <v>AJR</v>
      </c>
      <c r="D70" s="374" t="str">
        <f t="shared" ca="1" si="29"/>
        <v>DJM</v>
      </c>
      <c r="E70" s="374" t="str">
        <f t="shared" ca="1" si="30"/>
        <v>MFS</v>
      </c>
      <c r="F70" s="374" t="str">
        <f t="shared" ca="1" si="31"/>
        <v>PJC</v>
      </c>
      <c r="G70" s="374" t="str">
        <f t="shared" ca="1" si="32"/>
        <v>PRS</v>
      </c>
      <c r="H70" s="374" t="str">
        <f t="shared" ca="1" si="33"/>
        <v>PRS</v>
      </c>
      <c r="L70" s="10"/>
      <c r="M70" s="10"/>
      <c r="P70" s="57"/>
      <c r="Q70" s="57"/>
      <c r="R70" s="57"/>
      <c r="S70" s="57"/>
      <c r="T70" s="57"/>
      <c r="U70" s="57"/>
      <c r="V70" s="57"/>
      <c r="W70" s="57"/>
      <c r="X70" s="57"/>
    </row>
    <row r="71" spans="1:26" x14ac:dyDescent="0.2">
      <c r="A71" s="374">
        <v>7</v>
      </c>
      <c r="B71" s="374" t="str">
        <f t="shared" ca="1" si="27"/>
        <v>REC</v>
      </c>
      <c r="C71" s="374" t="str">
        <f t="shared" ca="1" si="28"/>
        <v>RAC</v>
      </c>
      <c r="D71" s="374" t="str">
        <f t="shared" ca="1" si="29"/>
        <v>GAH</v>
      </c>
      <c r="E71" s="374" t="str">
        <f t="shared" ca="1" si="30"/>
        <v>LDP</v>
      </c>
      <c r="F71" s="374" t="str">
        <f t="shared" ca="1" si="31"/>
        <v>DBC</v>
      </c>
      <c r="G71" s="374" t="str">
        <f t="shared" ca="1" si="32"/>
        <v>PJC</v>
      </c>
      <c r="H71" s="374" t="str">
        <f t="shared" ca="1" si="33"/>
        <v>PJC</v>
      </c>
      <c r="P71" s="57"/>
      <c r="Q71" s="57"/>
      <c r="R71" s="57"/>
      <c r="S71" s="57"/>
      <c r="T71" s="57"/>
      <c r="U71" s="57"/>
      <c r="V71" s="57"/>
      <c r="W71" s="57"/>
      <c r="X71" s="57"/>
    </row>
    <row r="72" spans="1:26" x14ac:dyDescent="0.2">
      <c r="A72" s="374">
        <v>8</v>
      </c>
      <c r="B72" s="374" t="str">
        <f t="shared" ca="1" si="27"/>
        <v>HLT</v>
      </c>
      <c r="C72" s="374" t="str">
        <f t="shared" ca="1" si="28"/>
        <v>MFS</v>
      </c>
      <c r="D72" s="374" t="str">
        <f t="shared" ca="1" si="29"/>
        <v>RJR</v>
      </c>
      <c r="E72" s="374" t="str">
        <f t="shared" ca="1" si="30"/>
        <v>AJR</v>
      </c>
      <c r="F72" s="374" t="str">
        <f t="shared" ca="1" si="31"/>
        <v>PRS</v>
      </c>
      <c r="G72" s="374" t="str">
        <f t="shared" ca="1" si="32"/>
        <v>PRS</v>
      </c>
      <c r="H72" s="374" t="str">
        <f t="shared" ca="1" si="33"/>
        <v>CJM</v>
      </c>
      <c r="P72" s="57"/>
      <c r="Q72" s="57"/>
      <c r="R72" s="57"/>
      <c r="S72" s="57"/>
      <c r="T72" s="57"/>
      <c r="U72" s="57"/>
      <c r="V72" s="57"/>
      <c r="W72" s="57"/>
      <c r="X72" s="57"/>
    </row>
    <row r="73" spans="1:26" x14ac:dyDescent="0.2">
      <c r="A73" s="374">
        <v>9</v>
      </c>
      <c r="B73" s="374" t="str">
        <f t="shared" ca="1" si="27"/>
        <v>CJM</v>
      </c>
      <c r="C73" s="374" t="str">
        <f t="shared" ca="1" si="28"/>
        <v>DBC</v>
      </c>
      <c r="D73" s="374" t="str">
        <f t="shared" ca="1" si="29"/>
        <v>GAH</v>
      </c>
      <c r="E73" s="374" t="str">
        <f t="shared" ca="1" si="30"/>
        <v>REC</v>
      </c>
      <c r="F73" s="374" t="str">
        <f t="shared" ca="1" si="31"/>
        <v>PJC</v>
      </c>
      <c r="G73" s="374" t="str">
        <f t="shared" ca="1" si="32"/>
        <v>MFS</v>
      </c>
      <c r="H73" s="374" t="str">
        <f t="shared" ca="1" si="33"/>
        <v>MFS</v>
      </c>
      <c r="P73" s="57"/>
      <c r="Q73" s="57"/>
      <c r="R73" s="57"/>
      <c r="S73" s="57"/>
      <c r="T73" s="57"/>
      <c r="U73" s="57"/>
      <c r="V73" s="57"/>
      <c r="W73" s="57"/>
      <c r="X73" s="57"/>
    </row>
    <row r="74" spans="1:26" x14ac:dyDescent="0.2">
      <c r="A74" s="374">
        <v>10</v>
      </c>
      <c r="B74" s="374" t="str">
        <f t="shared" ca="1" si="27"/>
        <v>HLT</v>
      </c>
      <c r="C74" s="374" t="str">
        <f t="shared" ca="1" si="28"/>
        <v>DBC</v>
      </c>
      <c r="D74" s="374" t="str">
        <f t="shared" ca="1" si="29"/>
        <v>RAC</v>
      </c>
      <c r="E74" s="374" t="str">
        <f t="shared" ca="1" si="30"/>
        <v>CJM</v>
      </c>
      <c r="F74" s="374" t="str">
        <f t="shared" ca="1" si="31"/>
        <v>PRS</v>
      </c>
      <c r="G74" s="374" t="str">
        <f t="shared" ca="1" si="32"/>
        <v>PRS</v>
      </c>
      <c r="H74" s="374" t="str">
        <f t="shared" ca="1" si="33"/>
        <v>PRS</v>
      </c>
      <c r="P74" s="57"/>
      <c r="Q74" s="57"/>
      <c r="R74" s="57"/>
      <c r="S74" s="57"/>
      <c r="T74" s="57"/>
      <c r="U74" s="57"/>
      <c r="V74" s="57"/>
      <c r="W74" s="57"/>
      <c r="X74" s="57"/>
    </row>
    <row r="75" spans="1:26" x14ac:dyDescent="0.2">
      <c r="A75" s="374">
        <v>11</v>
      </c>
      <c r="B75" s="374" t="str">
        <f t="shared" ca="1" si="27"/>
        <v>DJM</v>
      </c>
      <c r="C75" s="374">
        <f t="shared" ca="1" si="28"/>
        <v>0</v>
      </c>
      <c r="D75" s="374" t="str">
        <f t="shared" ca="1" si="29"/>
        <v>MFS</v>
      </c>
      <c r="E75" s="374" t="str">
        <f t="shared" ca="1" si="30"/>
        <v>JGE</v>
      </c>
      <c r="F75" s="374" t="str">
        <f t="shared" ca="1" si="31"/>
        <v>RJR</v>
      </c>
      <c r="G75" s="374" t="str">
        <f t="shared" ca="1" si="32"/>
        <v>HLT</v>
      </c>
      <c r="H75" s="374" t="str">
        <f t="shared" ca="1" si="33"/>
        <v>HLT</v>
      </c>
      <c r="P75" s="57"/>
      <c r="Q75" s="57"/>
      <c r="R75" s="57"/>
      <c r="S75" s="57"/>
      <c r="T75" s="57"/>
      <c r="U75" s="57"/>
      <c r="V75" s="57"/>
      <c r="W75" s="57"/>
      <c r="X75" s="57"/>
    </row>
    <row r="76" spans="1:26" x14ac:dyDescent="0.2">
      <c r="A76" s="374">
        <v>12</v>
      </c>
      <c r="B76" s="374" t="str">
        <f t="shared" ca="1" si="27"/>
        <v>DJM</v>
      </c>
      <c r="C76" s="374" t="str">
        <f t="shared" ca="1" si="28"/>
        <v>DBC</v>
      </c>
      <c r="D76" s="374" t="str">
        <f t="shared" ca="1" si="29"/>
        <v>SPF</v>
      </c>
      <c r="E76" s="374" t="str">
        <f t="shared" ca="1" si="30"/>
        <v>RAC</v>
      </c>
      <c r="F76" s="374" t="str">
        <f t="shared" ca="1" si="31"/>
        <v>GAH</v>
      </c>
      <c r="G76" s="374" t="str">
        <f t="shared" ca="1" si="32"/>
        <v>RJR</v>
      </c>
      <c r="H76" s="374" t="str">
        <f t="shared" ca="1" si="33"/>
        <v>RJR</v>
      </c>
      <c r="P76" s="57"/>
      <c r="Q76" s="57"/>
      <c r="R76" s="57"/>
      <c r="S76" s="57"/>
      <c r="T76" s="57"/>
      <c r="U76" s="57"/>
      <c r="V76" s="57"/>
      <c r="W76" s="57"/>
      <c r="X76" s="57"/>
    </row>
    <row r="77" spans="1:26" x14ac:dyDescent="0.2">
      <c r="A77" s="374">
        <v>13</v>
      </c>
      <c r="B77" s="374" t="str">
        <f t="shared" ca="1" si="27"/>
        <v>PJC</v>
      </c>
      <c r="C77" s="374" t="str">
        <f t="shared" ca="1" si="28"/>
        <v>PRS</v>
      </c>
      <c r="D77" s="374" t="str">
        <f t="shared" ca="1" si="29"/>
        <v>LDP</v>
      </c>
      <c r="E77" s="374" t="str">
        <f t="shared" ca="1" si="30"/>
        <v>REC</v>
      </c>
      <c r="F77" s="374" t="str">
        <f t="shared" ca="1" si="31"/>
        <v>JGE</v>
      </c>
      <c r="G77" s="374" t="str">
        <f t="shared" ca="1" si="32"/>
        <v>DBC</v>
      </c>
      <c r="H77" s="374" t="str">
        <f t="shared" ca="1" si="33"/>
        <v>DBC</v>
      </c>
      <c r="P77" s="57"/>
      <c r="Q77" s="57"/>
      <c r="R77" s="57"/>
      <c r="S77" s="57"/>
      <c r="T77" s="57"/>
      <c r="U77" s="57"/>
      <c r="V77" s="57"/>
      <c r="W77" s="57"/>
      <c r="X77" s="57"/>
    </row>
    <row r="78" spans="1:26" x14ac:dyDescent="0.2">
      <c r="A78" s="374">
        <v>14</v>
      </c>
      <c r="B78" s="374" t="str">
        <f t="shared" ca="1" si="27"/>
        <v>AJR</v>
      </c>
      <c r="C78" s="374" t="str">
        <f t="shared" ca="1" si="28"/>
        <v>JGE</v>
      </c>
      <c r="D78" s="374" t="str">
        <f t="shared" ca="1" si="29"/>
        <v>DBC</v>
      </c>
      <c r="E78" s="374" t="str">
        <f t="shared" ca="1" si="30"/>
        <v>LDP</v>
      </c>
      <c r="F78" s="374" t="str">
        <f t="shared" ca="1" si="31"/>
        <v>RAC</v>
      </c>
      <c r="G78" s="374" t="str">
        <f t="shared" ca="1" si="32"/>
        <v>GAH</v>
      </c>
      <c r="H78" s="374" t="str">
        <f t="shared" ca="1" si="33"/>
        <v>GAH</v>
      </c>
      <c r="P78" s="57"/>
      <c r="Q78" s="57"/>
      <c r="R78" s="57"/>
      <c r="S78" s="57"/>
      <c r="T78" s="57"/>
      <c r="U78" s="57"/>
      <c r="V78" s="57"/>
      <c r="W78" s="57"/>
      <c r="X78" s="57"/>
    </row>
    <row r="79" spans="1:26" x14ac:dyDescent="0.2">
      <c r="A79" s="374">
        <v>15</v>
      </c>
      <c r="B79" s="374" t="str">
        <f t="shared" ca="1" si="27"/>
        <v>CJM</v>
      </c>
      <c r="C79" s="374" t="str">
        <f t="shared" ca="1" si="28"/>
        <v>PRS</v>
      </c>
      <c r="D79" s="374" t="str">
        <f t="shared" ca="1" si="29"/>
        <v>PJC</v>
      </c>
      <c r="E79" s="374" t="str">
        <f t="shared" ca="1" si="30"/>
        <v>DBC</v>
      </c>
      <c r="F79" s="374" t="str">
        <f t="shared" ca="1" si="31"/>
        <v>REC</v>
      </c>
      <c r="G79" s="374" t="str">
        <f t="shared" ca="1" si="32"/>
        <v>LDP</v>
      </c>
      <c r="H79" s="374" t="str">
        <f t="shared" ca="1" si="33"/>
        <v>LDP</v>
      </c>
      <c r="P79" s="57"/>
      <c r="Q79" s="57"/>
      <c r="R79" s="57"/>
      <c r="S79" s="57"/>
      <c r="T79" s="57"/>
      <c r="U79" s="57"/>
      <c r="V79" s="57"/>
      <c r="W79" s="57"/>
      <c r="X79" s="57"/>
    </row>
    <row r="80" spans="1:26" x14ac:dyDescent="0.2">
      <c r="A80" s="374">
        <v>16</v>
      </c>
      <c r="B80" s="374" t="str">
        <f t="shared" ca="1" si="27"/>
        <v>RJR</v>
      </c>
      <c r="C80" s="374" t="str">
        <f t="shared" ca="1" si="28"/>
        <v>HLT</v>
      </c>
      <c r="D80" s="374" t="str">
        <f t="shared" ca="1" si="29"/>
        <v>MFS</v>
      </c>
      <c r="E80" s="374" t="str">
        <f t="shared" ca="1" si="30"/>
        <v>LDP</v>
      </c>
      <c r="F80" s="374" t="str">
        <f t="shared" ca="1" si="31"/>
        <v>GBH</v>
      </c>
      <c r="G80" s="374" t="str">
        <f t="shared" ca="1" si="32"/>
        <v>GBH</v>
      </c>
      <c r="H80" s="374" t="str">
        <f t="shared" ca="1" si="33"/>
        <v>GBH</v>
      </c>
      <c r="P80" s="57"/>
      <c r="Q80" s="57"/>
      <c r="R80" s="57"/>
      <c r="S80" s="57"/>
      <c r="T80" s="57"/>
      <c r="U80" s="57"/>
      <c r="V80" s="57"/>
      <c r="W80" s="57"/>
      <c r="X80" s="57"/>
    </row>
    <row r="81" spans="1:24" x14ac:dyDescent="0.2">
      <c r="A81" s="374">
        <v>17</v>
      </c>
      <c r="B81" s="374" t="str">
        <f t="shared" ca="1" si="27"/>
        <v>GAH</v>
      </c>
      <c r="C81" s="374" t="str">
        <f t="shared" ca="1" si="28"/>
        <v>PJC</v>
      </c>
      <c r="D81" s="374" t="str">
        <f t="shared" ca="1" si="29"/>
        <v>SPF</v>
      </c>
      <c r="E81" s="374" t="str">
        <f t="shared" ca="1" si="30"/>
        <v>DJM</v>
      </c>
      <c r="F81" s="374" t="str">
        <f t="shared" ca="1" si="31"/>
        <v>JGE</v>
      </c>
      <c r="G81" s="374" t="str">
        <f t="shared" ca="1" si="32"/>
        <v>JGE</v>
      </c>
      <c r="H81" s="374" t="str">
        <f t="shared" ca="1" si="33"/>
        <v>JGE</v>
      </c>
      <c r="P81" s="57"/>
      <c r="Q81" s="57"/>
      <c r="R81" s="57"/>
      <c r="S81" s="57"/>
      <c r="T81" s="57"/>
      <c r="U81" s="57"/>
      <c r="V81" s="57"/>
      <c r="W81" s="57"/>
      <c r="X81" s="57"/>
    </row>
    <row r="82" spans="1:24" x14ac:dyDescent="0.2">
      <c r="A82" s="374">
        <v>18</v>
      </c>
      <c r="B82" s="374" t="str">
        <f t="shared" ca="1" si="27"/>
        <v>RAC</v>
      </c>
      <c r="C82" s="374" t="str">
        <f t="shared" ca="1" si="28"/>
        <v>GAH</v>
      </c>
      <c r="D82" s="374" t="str">
        <f t="shared" ca="1" si="29"/>
        <v>SPF</v>
      </c>
      <c r="E82" s="374" t="str">
        <f t="shared" ca="1" si="30"/>
        <v>GBH</v>
      </c>
      <c r="F82" s="374" t="str">
        <f t="shared" ca="1" si="31"/>
        <v>DBC</v>
      </c>
      <c r="G82" s="374" t="str">
        <f t="shared" ca="1" si="32"/>
        <v>SPF</v>
      </c>
      <c r="H82" s="374" t="str">
        <f t="shared" ca="1" si="33"/>
        <v>SPF</v>
      </c>
      <c r="P82" s="57"/>
      <c r="Q82" s="57"/>
      <c r="R82" s="57"/>
      <c r="S82" s="57"/>
      <c r="T82" s="57"/>
      <c r="U82" s="57"/>
      <c r="V82" s="57"/>
      <c r="W82" s="57"/>
      <c r="X82" s="57"/>
    </row>
    <row r="83" spans="1:24" x14ac:dyDescent="0.2">
      <c r="A83" s="374">
        <v>19</v>
      </c>
      <c r="B83" s="374" t="str">
        <f t="shared" ca="1" si="27"/>
        <v>DJM</v>
      </c>
      <c r="C83" s="374" t="str">
        <f t="shared" ca="1" si="28"/>
        <v>LDP</v>
      </c>
      <c r="D83" s="374" t="str">
        <f t="shared" ca="1" si="29"/>
        <v>GBH</v>
      </c>
      <c r="E83" s="374" t="str">
        <f t="shared" ca="1" si="30"/>
        <v>DJM</v>
      </c>
      <c r="F83" s="374" t="str">
        <f t="shared" ca="1" si="31"/>
        <v>SPF</v>
      </c>
      <c r="G83" s="374" t="str">
        <f t="shared" ca="1" si="32"/>
        <v>DJM</v>
      </c>
      <c r="H83" s="374" t="str">
        <f t="shared" ca="1" si="33"/>
        <v>DJM</v>
      </c>
      <c r="P83" s="57"/>
      <c r="Q83" s="57"/>
      <c r="R83" s="57"/>
      <c r="S83" s="57"/>
      <c r="T83" s="57"/>
      <c r="U83" s="57"/>
      <c r="V83" s="57"/>
      <c r="W83" s="57"/>
      <c r="X83" s="57"/>
    </row>
    <row r="84" spans="1:24" x14ac:dyDescent="0.2">
      <c r="A84" s="374">
        <v>20</v>
      </c>
      <c r="B84" s="374" t="str">
        <f t="shared" ca="1" si="27"/>
        <v>RJR</v>
      </c>
      <c r="C84" s="374" t="str">
        <f t="shared" ca="1" si="28"/>
        <v>HLT</v>
      </c>
      <c r="D84" s="374" t="str">
        <f t="shared" ca="1" si="29"/>
        <v>GAH</v>
      </c>
      <c r="E84" s="374" t="str">
        <f t="shared" ca="1" si="30"/>
        <v>JGE</v>
      </c>
      <c r="F84" s="374" t="str">
        <f t="shared" ca="1" si="31"/>
        <v>CJM</v>
      </c>
      <c r="G84" s="374" t="str">
        <f t="shared" ca="1" si="32"/>
        <v>CJM</v>
      </c>
      <c r="H84" s="374" t="str">
        <f t="shared" ca="1" si="33"/>
        <v>CJM</v>
      </c>
      <c r="P84" s="57"/>
      <c r="Q84" s="57"/>
      <c r="R84" s="57"/>
      <c r="S84" s="57"/>
      <c r="T84" s="57"/>
      <c r="U84" s="57"/>
      <c r="V84" s="57"/>
      <c r="W84" s="57"/>
      <c r="X84" s="57"/>
    </row>
    <row r="85" spans="1:24" x14ac:dyDescent="0.2">
      <c r="A85" s="374">
        <v>21</v>
      </c>
      <c r="B85" s="374" t="str">
        <f t="shared" ca="1" si="27"/>
        <v>PJC</v>
      </c>
      <c r="C85" s="374" t="str">
        <f t="shared" ca="1" si="28"/>
        <v>AJR</v>
      </c>
      <c r="D85" s="374" t="str">
        <f t="shared" ca="1" si="29"/>
        <v>GAH</v>
      </c>
      <c r="E85" s="374" t="str">
        <f t="shared" ca="1" si="30"/>
        <v>AJR</v>
      </c>
      <c r="F85" s="374" t="str">
        <f t="shared" ca="1" si="31"/>
        <v>SPF</v>
      </c>
      <c r="G85" s="374" t="str">
        <f t="shared" ca="1" si="32"/>
        <v>GAH</v>
      </c>
      <c r="H85" s="374" t="str">
        <f t="shared" ca="1" si="33"/>
        <v>GAH</v>
      </c>
      <c r="P85" s="57"/>
      <c r="Q85" s="57"/>
      <c r="R85" s="57"/>
      <c r="S85" s="57"/>
      <c r="T85" s="57"/>
      <c r="U85" s="57"/>
      <c r="V85" s="57"/>
      <c r="W85" s="57"/>
      <c r="X85" s="57"/>
    </row>
    <row r="86" spans="1:24" x14ac:dyDescent="0.2">
      <c r="A86" s="374">
        <v>22</v>
      </c>
      <c r="B86" s="374" t="str">
        <f t="shared" ca="1" si="27"/>
        <v>CJM</v>
      </c>
      <c r="C86" s="374" t="str">
        <f t="shared" ca="1" si="28"/>
        <v>RAC</v>
      </c>
      <c r="D86" s="374" t="str">
        <f t="shared" ca="1" si="29"/>
        <v>GAH</v>
      </c>
      <c r="E86" s="374" t="str">
        <f t="shared" ca="1" si="30"/>
        <v>SPF</v>
      </c>
      <c r="F86" s="374" t="str">
        <f t="shared" ca="1" si="31"/>
        <v>MFS</v>
      </c>
      <c r="G86" s="374" t="str">
        <f t="shared" ca="1" si="32"/>
        <v>REC</v>
      </c>
      <c r="H86" s="374" t="str">
        <f t="shared" ca="1" si="33"/>
        <v>REC</v>
      </c>
      <c r="P86" s="57"/>
      <c r="Q86" s="57"/>
      <c r="R86" s="57"/>
      <c r="S86" s="57"/>
      <c r="T86" s="57"/>
      <c r="U86" s="57"/>
      <c r="V86" s="57"/>
      <c r="W86" s="57"/>
      <c r="X86" s="57"/>
    </row>
    <row r="87" spans="1:24" x14ac:dyDescent="0.2">
      <c r="A87" s="374">
        <v>23</v>
      </c>
      <c r="B87" s="374" t="str">
        <f t="shared" ca="1" si="27"/>
        <v>LDP</v>
      </c>
      <c r="C87" s="374" t="str">
        <f t="shared" ca="1" si="28"/>
        <v>PRS</v>
      </c>
      <c r="D87" s="374" t="str">
        <f t="shared" ca="1" si="29"/>
        <v>HLT</v>
      </c>
      <c r="E87" s="374" t="str">
        <f t="shared" ca="1" si="30"/>
        <v>PJC</v>
      </c>
      <c r="F87" s="374" t="str">
        <f t="shared" ca="1" si="31"/>
        <v>DJM</v>
      </c>
      <c r="G87" s="374" t="str">
        <f t="shared" ca="1" si="32"/>
        <v>MFS</v>
      </c>
      <c r="H87" s="374" t="str">
        <f t="shared" ca="1" si="33"/>
        <v>MFS</v>
      </c>
      <c r="P87" s="57"/>
      <c r="Q87" s="57"/>
      <c r="R87" s="57"/>
      <c r="S87" s="57"/>
      <c r="T87" s="57"/>
      <c r="U87" s="57"/>
      <c r="V87" s="57"/>
      <c r="W87" s="57"/>
      <c r="X87" s="57"/>
    </row>
    <row r="88" spans="1:24" x14ac:dyDescent="0.2">
      <c r="A88" s="374">
        <v>24</v>
      </c>
      <c r="B88" s="374" t="str">
        <f t="shared" ca="1" si="27"/>
        <v>DJM</v>
      </c>
      <c r="C88" s="374" t="str">
        <f t="shared" ca="1" si="28"/>
        <v>CJM</v>
      </c>
      <c r="D88" s="374" t="str">
        <f t="shared" ca="1" si="29"/>
        <v>REC</v>
      </c>
      <c r="E88" s="374" t="str">
        <f t="shared" ca="1" si="30"/>
        <v>RAC</v>
      </c>
      <c r="F88" s="374" t="str">
        <f t="shared" ca="1" si="31"/>
        <v>SPF</v>
      </c>
      <c r="G88" s="374" t="str">
        <f t="shared" ca="1" si="32"/>
        <v>SPF</v>
      </c>
      <c r="H88" s="374" t="str">
        <f t="shared" ca="1" si="33"/>
        <v>SPF</v>
      </c>
      <c r="P88" s="57"/>
      <c r="Q88" s="57"/>
      <c r="R88" s="57"/>
      <c r="S88" s="57"/>
      <c r="T88" s="57"/>
      <c r="U88" s="57"/>
      <c r="V88" s="57"/>
      <c r="W88" s="57"/>
      <c r="X88" s="57"/>
    </row>
    <row r="89" spans="1:24" x14ac:dyDescent="0.2">
      <c r="A89" s="374">
        <v>25</v>
      </c>
      <c r="B89" s="374" t="str">
        <f t="shared" ca="1" si="27"/>
        <v>MFS</v>
      </c>
      <c r="C89" s="374" t="str">
        <f t="shared" ca="1" si="28"/>
        <v>PRS</v>
      </c>
      <c r="D89" s="374" t="str">
        <f t="shared" ca="1" si="29"/>
        <v>PJC</v>
      </c>
      <c r="E89" s="374" t="str">
        <f t="shared" ca="1" si="30"/>
        <v>RJR</v>
      </c>
      <c r="F89" s="374" t="str">
        <f t="shared" ca="1" si="31"/>
        <v>HLT</v>
      </c>
      <c r="G89" s="374" t="str">
        <f t="shared" ca="1" si="32"/>
        <v>HLT</v>
      </c>
      <c r="H89" s="374" t="str">
        <f t="shared" ca="1" si="33"/>
        <v>HLT</v>
      </c>
      <c r="P89" s="57"/>
      <c r="Q89" s="57"/>
      <c r="R89" s="57"/>
      <c r="S89" s="57"/>
      <c r="T89" s="57"/>
      <c r="U89" s="57"/>
      <c r="V89" s="57"/>
      <c r="W89" s="57"/>
      <c r="X89" s="57"/>
    </row>
    <row r="90" spans="1:24" x14ac:dyDescent="0.2">
      <c r="A90" s="374">
        <v>26</v>
      </c>
      <c r="B90" s="374" t="str">
        <f t="shared" ca="1" si="27"/>
        <v>DBC</v>
      </c>
      <c r="C90" s="374" t="str">
        <f t="shared" ca="1" si="28"/>
        <v>AJR</v>
      </c>
      <c r="D90" s="374" t="str">
        <f t="shared" ca="1" si="29"/>
        <v>REC</v>
      </c>
      <c r="E90" s="374" t="str">
        <f t="shared" ca="1" si="30"/>
        <v>RJR</v>
      </c>
      <c r="F90" s="374" t="str">
        <f t="shared" ca="1" si="31"/>
        <v>LDP</v>
      </c>
      <c r="G90" s="374" t="str">
        <f t="shared" ca="1" si="32"/>
        <v>DBC</v>
      </c>
      <c r="H90" s="374" t="str">
        <f t="shared" ca="1" si="33"/>
        <v>DBC</v>
      </c>
      <c r="P90" s="57"/>
      <c r="Q90" s="57"/>
      <c r="R90" s="57"/>
      <c r="S90" s="57"/>
      <c r="T90" s="57"/>
      <c r="U90" s="57"/>
      <c r="V90" s="57"/>
      <c r="W90" s="57"/>
      <c r="X90" s="57"/>
    </row>
    <row r="91" spans="1:24" x14ac:dyDescent="0.2">
      <c r="A91" s="374">
        <v>27</v>
      </c>
      <c r="B91" s="374" t="str">
        <f t="shared" ca="1" si="27"/>
        <v>DJM</v>
      </c>
      <c r="C91" s="374" t="str">
        <f t="shared" ca="1" si="28"/>
        <v>JGE</v>
      </c>
      <c r="D91" s="374" t="str">
        <f t="shared" ca="1" si="29"/>
        <v>HLT</v>
      </c>
      <c r="E91" s="374" t="str">
        <f t="shared" ca="1" si="30"/>
        <v>PJC</v>
      </c>
      <c r="F91" s="374" t="str">
        <f t="shared" ca="1" si="31"/>
        <v>HLT</v>
      </c>
      <c r="G91" s="374" t="str">
        <f t="shared" ca="1" si="32"/>
        <v>PRS</v>
      </c>
      <c r="H91" s="374" t="str">
        <f t="shared" ca="1" si="33"/>
        <v>PRS</v>
      </c>
      <c r="P91" s="57"/>
      <c r="Q91" s="57"/>
      <c r="R91" s="57"/>
      <c r="S91" s="57"/>
      <c r="T91" s="57"/>
      <c r="U91" s="57"/>
      <c r="V91" s="57"/>
      <c r="W91" s="57"/>
      <c r="X91" s="57"/>
    </row>
    <row r="92" spans="1:24" x14ac:dyDescent="0.2">
      <c r="A92" s="374">
        <v>28</v>
      </c>
      <c r="B92" s="374" t="str">
        <f t="shared" ca="1" si="27"/>
        <v>AJR</v>
      </c>
      <c r="C92" s="374" t="str">
        <f t="shared" ca="1" si="28"/>
        <v>SPF</v>
      </c>
      <c r="D92" s="374" t="str">
        <f t="shared" ca="1" si="29"/>
        <v>GAH</v>
      </c>
      <c r="E92" s="374" t="str">
        <f t="shared" ca="1" si="30"/>
        <v>JGE</v>
      </c>
      <c r="F92" s="374" t="str">
        <f t="shared" ca="1" si="31"/>
        <v>PJC</v>
      </c>
      <c r="G92" s="374" t="str">
        <f t="shared" ca="1" si="32"/>
        <v>AJR</v>
      </c>
      <c r="H92" s="374" t="str">
        <f t="shared" ca="1" si="33"/>
        <v>AJR</v>
      </c>
      <c r="P92" s="57"/>
      <c r="Q92" s="57"/>
      <c r="R92" s="57"/>
      <c r="S92" s="57"/>
      <c r="T92" s="57"/>
      <c r="U92" s="57"/>
      <c r="V92" s="57"/>
      <c r="W92" s="57"/>
      <c r="X92" s="57"/>
    </row>
    <row r="93" spans="1:24" x14ac:dyDescent="0.2">
      <c r="A93" s="374">
        <v>29</v>
      </c>
      <c r="B93" s="374" t="str">
        <f t="shared" ca="1" si="27"/>
        <v>DJM</v>
      </c>
      <c r="C93" s="374" t="str">
        <f t="shared" ca="1" si="28"/>
        <v>PRS</v>
      </c>
      <c r="D93" s="374" t="str">
        <f t="shared" ca="1" si="29"/>
        <v>HLT</v>
      </c>
      <c r="E93" s="374" t="str">
        <f t="shared" ca="1" si="30"/>
        <v>REC</v>
      </c>
      <c r="F93" s="374" t="str">
        <f t="shared" ca="1" si="31"/>
        <v>RJR</v>
      </c>
      <c r="G93" s="374" t="str">
        <f t="shared" ca="1" si="32"/>
        <v>RAC</v>
      </c>
      <c r="H93" s="374" t="str">
        <f t="shared" ca="1" si="33"/>
        <v>RAC</v>
      </c>
      <c r="P93" s="57"/>
      <c r="Q93" s="57"/>
      <c r="R93" s="57"/>
      <c r="S93" s="57"/>
      <c r="T93" s="57"/>
      <c r="U93" s="57"/>
      <c r="V93" s="57"/>
      <c r="W93" s="57"/>
      <c r="X93" s="57"/>
    </row>
    <row r="94" spans="1:24" x14ac:dyDescent="0.2">
      <c r="A94" s="374">
        <v>30</v>
      </c>
      <c r="B94" s="374" t="str">
        <f t="shared" ca="1" si="27"/>
        <v>DBC</v>
      </c>
      <c r="C94" s="374" t="str">
        <f t="shared" ca="1" si="28"/>
        <v>MFS</v>
      </c>
      <c r="D94" s="374" t="str">
        <f t="shared" ca="1" si="29"/>
        <v>CJM</v>
      </c>
      <c r="E94" s="374" t="str">
        <f t="shared" ca="1" si="30"/>
        <v>PRS</v>
      </c>
      <c r="F94" s="374" t="str">
        <f t="shared" ca="1" si="31"/>
        <v>JGE</v>
      </c>
      <c r="G94" s="374" t="str">
        <f t="shared" ca="1" si="32"/>
        <v>LDP</v>
      </c>
      <c r="H94" s="374" t="str">
        <f t="shared" ca="1" si="33"/>
        <v>LDP</v>
      </c>
      <c r="P94" s="57"/>
      <c r="Q94" s="57"/>
      <c r="R94" s="57"/>
      <c r="S94" s="57"/>
      <c r="T94" s="57"/>
      <c r="U94" s="57"/>
      <c r="V94" s="57"/>
      <c r="W94" s="57"/>
      <c r="X94" s="57"/>
    </row>
    <row r="95" spans="1:24" x14ac:dyDescent="0.2">
      <c r="A95" s="374">
        <v>31</v>
      </c>
      <c r="B95" s="374" t="str">
        <f t="shared" ca="1" si="27"/>
        <v>AJR</v>
      </c>
      <c r="C95" s="374" t="str">
        <f t="shared" ca="1" si="28"/>
        <v>LDP</v>
      </c>
      <c r="D95" s="374" t="str">
        <f t="shared" ca="1" si="29"/>
        <v>DJM</v>
      </c>
      <c r="E95" s="374" t="str">
        <f t="shared" ca="1" si="30"/>
        <v>MFS</v>
      </c>
      <c r="F95" s="374" t="str">
        <f t="shared" ca="1" si="31"/>
        <v>RAC</v>
      </c>
      <c r="G95" s="374" t="str">
        <f t="shared" ca="1" si="32"/>
        <v>JGE</v>
      </c>
      <c r="H95" s="374" t="str">
        <f t="shared" ca="1" si="33"/>
        <v>JGE</v>
      </c>
      <c r="P95" s="57"/>
      <c r="Q95" s="57"/>
      <c r="R95" s="57"/>
      <c r="S95" s="57"/>
      <c r="T95" s="57"/>
      <c r="U95" s="57"/>
      <c r="V95" s="57"/>
      <c r="W95" s="57"/>
      <c r="X95" s="57"/>
    </row>
    <row r="96" spans="1:24" x14ac:dyDescent="0.2">
      <c r="A96" s="374">
        <v>32</v>
      </c>
      <c r="B96" s="374" t="str">
        <f t="shared" ca="1" si="27"/>
        <v>RJR</v>
      </c>
      <c r="C96" s="374" t="str">
        <f t="shared" ca="1" si="28"/>
        <v>JGE</v>
      </c>
      <c r="D96" s="374" t="str">
        <f t="shared" ca="1" si="29"/>
        <v>GBH</v>
      </c>
      <c r="E96" s="374" t="str">
        <f t="shared" ca="1" si="30"/>
        <v>HLT</v>
      </c>
      <c r="F96" s="374" t="str">
        <f t="shared" ca="1" si="31"/>
        <v>CJM</v>
      </c>
      <c r="G96" s="374" t="str">
        <f t="shared" ca="1" si="32"/>
        <v>CJM</v>
      </c>
      <c r="H96" s="374" t="str">
        <f t="shared" ca="1" si="33"/>
        <v>CJM</v>
      </c>
      <c r="P96" s="57"/>
      <c r="Q96" s="57"/>
      <c r="R96" s="57"/>
      <c r="S96" s="57"/>
      <c r="T96" s="57"/>
      <c r="U96" s="57"/>
      <c r="V96" s="57"/>
      <c r="W96" s="57"/>
      <c r="X96" s="57"/>
    </row>
    <row r="97" spans="1:24" x14ac:dyDescent="0.2">
      <c r="A97" s="374">
        <v>33</v>
      </c>
      <c r="B97" s="374" t="str">
        <f t="shared" ca="1" si="27"/>
        <v>RAC</v>
      </c>
      <c r="C97" s="374" t="str">
        <f t="shared" ca="1" si="28"/>
        <v>SPF</v>
      </c>
      <c r="D97" s="374" t="str">
        <f t="shared" ca="1" si="29"/>
        <v>MFS</v>
      </c>
      <c r="E97" s="374" t="str">
        <f t="shared" ca="1" si="30"/>
        <v>CJM</v>
      </c>
      <c r="F97" s="374" t="str">
        <f t="shared" ca="1" si="31"/>
        <v>AJR</v>
      </c>
      <c r="G97" s="374" t="str">
        <f t="shared" ca="1" si="32"/>
        <v>AJR</v>
      </c>
      <c r="H97" s="374" t="str">
        <f t="shared" ca="1" si="33"/>
        <v>AJR</v>
      </c>
      <c r="P97" s="57"/>
      <c r="Q97" s="57"/>
      <c r="R97" s="57"/>
      <c r="S97" s="57"/>
      <c r="T97" s="57"/>
      <c r="U97" s="57"/>
      <c r="V97" s="57"/>
      <c r="W97" s="57"/>
      <c r="X97" s="57"/>
    </row>
    <row r="98" spans="1:24" x14ac:dyDescent="0.2">
      <c r="A98" s="374">
        <v>34</v>
      </c>
      <c r="B98" s="374" t="str">
        <f t="shared" ca="1" si="27"/>
        <v>RAC</v>
      </c>
      <c r="C98" s="374" t="str">
        <f t="shared" ca="1" si="28"/>
        <v>JGE</v>
      </c>
      <c r="D98" s="374" t="str">
        <f t="shared" ca="1" si="29"/>
        <v>REC</v>
      </c>
      <c r="E98" s="374" t="str">
        <f t="shared" ca="1" si="30"/>
        <v>PRS</v>
      </c>
      <c r="F98" s="374" t="str">
        <f t="shared" ca="1" si="31"/>
        <v>AJR</v>
      </c>
      <c r="G98" s="374" t="str">
        <f t="shared" ca="1" si="32"/>
        <v>PJC</v>
      </c>
      <c r="H98" s="374" t="str">
        <f t="shared" ca="1" si="33"/>
        <v>PJC</v>
      </c>
      <c r="P98" s="57"/>
      <c r="Q98" s="57"/>
      <c r="R98" s="57"/>
      <c r="S98" s="57"/>
      <c r="T98" s="57"/>
      <c r="U98" s="57"/>
      <c r="V98" s="57"/>
      <c r="W98" s="57"/>
      <c r="X98" s="57"/>
    </row>
    <row r="99" spans="1:24" x14ac:dyDescent="0.2">
      <c r="A99" s="374">
        <v>35</v>
      </c>
      <c r="B99" s="374" t="str">
        <f t="shared" ca="1" si="27"/>
        <v>RAC</v>
      </c>
      <c r="C99" s="374" t="str">
        <f t="shared" ca="1" si="28"/>
        <v>GBH</v>
      </c>
      <c r="D99" s="374" t="str">
        <f t="shared" ca="1" si="29"/>
        <v>LDP</v>
      </c>
      <c r="E99" s="374" t="str">
        <f t="shared" ca="1" si="30"/>
        <v>DBC</v>
      </c>
      <c r="F99" s="374" t="str">
        <f t="shared" ca="1" si="31"/>
        <v>RAC</v>
      </c>
      <c r="G99" s="374" t="str">
        <f t="shared" ca="1" si="32"/>
        <v>SPF</v>
      </c>
      <c r="H99" s="374" t="str">
        <f t="shared" ca="1" si="33"/>
        <v>SPF</v>
      </c>
      <c r="P99" s="57"/>
      <c r="Q99" s="57"/>
      <c r="R99" s="57"/>
      <c r="S99" s="57"/>
      <c r="T99" s="57"/>
      <c r="U99" s="57"/>
      <c r="V99" s="57"/>
      <c r="W99" s="57"/>
      <c r="X99" s="57"/>
    </row>
    <row r="100" spans="1:24" x14ac:dyDescent="0.2">
      <c r="A100" s="374">
        <v>36</v>
      </c>
      <c r="B100" s="374" t="str">
        <f t="shared" ca="1" si="27"/>
        <v>GAH</v>
      </c>
      <c r="C100" s="374" t="str">
        <f t="shared" ca="1" si="28"/>
        <v>SPF</v>
      </c>
      <c r="D100" s="374" t="str">
        <f t="shared" ca="1" si="29"/>
        <v>RAC</v>
      </c>
      <c r="E100" s="374" t="str">
        <f t="shared" ca="1" si="30"/>
        <v>PRS</v>
      </c>
      <c r="F100" s="374" t="str">
        <f t="shared" ca="1" si="31"/>
        <v>PJC</v>
      </c>
      <c r="G100" s="374" t="str">
        <f t="shared" ca="1" si="32"/>
        <v>REC</v>
      </c>
      <c r="H100" s="374" t="str">
        <f t="shared" ca="1" si="33"/>
        <v>REC</v>
      </c>
      <c r="P100" s="57"/>
      <c r="Q100" s="57"/>
      <c r="R100" s="57"/>
      <c r="S100" s="57"/>
      <c r="T100" s="57"/>
      <c r="U100" s="57"/>
      <c r="V100" s="57"/>
      <c r="W100" s="57"/>
      <c r="X100" s="57"/>
    </row>
    <row r="101" spans="1:24" x14ac:dyDescent="0.2">
      <c r="A101" s="374">
        <v>37</v>
      </c>
      <c r="B101" s="374" t="str">
        <f t="shared" ca="1" si="27"/>
        <v>CJM</v>
      </c>
      <c r="C101" s="374" t="str">
        <f t="shared" ca="1" si="28"/>
        <v>PRS</v>
      </c>
      <c r="D101" s="374" t="str">
        <f t="shared" ca="1" si="29"/>
        <v>RAC</v>
      </c>
      <c r="E101" s="374" t="str">
        <f t="shared" ca="1" si="30"/>
        <v>LDP</v>
      </c>
      <c r="F101" s="374" t="str">
        <f t="shared" ca="1" si="31"/>
        <v>HLT</v>
      </c>
      <c r="G101" s="374" t="str">
        <f t="shared" ca="1" si="32"/>
        <v>MFS</v>
      </c>
      <c r="H101" s="374" t="str">
        <f t="shared" ca="1" si="33"/>
        <v>MFS</v>
      </c>
      <c r="P101" s="57"/>
      <c r="Q101" s="57"/>
      <c r="R101" s="57"/>
      <c r="S101" s="57"/>
      <c r="T101" s="57"/>
      <c r="U101" s="57"/>
      <c r="V101" s="57"/>
      <c r="W101" s="57"/>
      <c r="X101" s="57"/>
    </row>
    <row r="102" spans="1:24" x14ac:dyDescent="0.2">
      <c r="A102" s="374">
        <v>38</v>
      </c>
      <c r="B102" s="374" t="str">
        <f t="shared" ca="1" si="27"/>
        <v>PJC</v>
      </c>
      <c r="C102" s="374" t="str">
        <f t="shared" ca="1" si="28"/>
        <v>GAH</v>
      </c>
      <c r="D102" s="374" t="str">
        <f t="shared" ca="1" si="29"/>
        <v>LDP</v>
      </c>
      <c r="E102" s="374" t="str">
        <f t="shared" ca="1" si="30"/>
        <v>GBH</v>
      </c>
      <c r="F102" s="374" t="str">
        <f t="shared" ca="1" si="31"/>
        <v>DBC</v>
      </c>
      <c r="G102" s="374" t="str">
        <f t="shared" ca="1" si="32"/>
        <v>GBH</v>
      </c>
      <c r="H102" s="374" t="str">
        <f t="shared" ca="1" si="33"/>
        <v>GBH</v>
      </c>
      <c r="P102" s="57"/>
      <c r="Q102" s="57"/>
      <c r="R102" s="57"/>
      <c r="S102" s="57"/>
      <c r="T102" s="57"/>
      <c r="U102" s="57"/>
      <c r="V102" s="57"/>
      <c r="W102" s="57"/>
      <c r="X102" s="57"/>
    </row>
    <row r="103" spans="1:24" x14ac:dyDescent="0.2">
      <c r="A103" s="374">
        <v>39</v>
      </c>
      <c r="B103" s="374" t="str">
        <f t="shared" ca="1" si="27"/>
        <v>DJM</v>
      </c>
      <c r="C103" s="374" t="str">
        <f t="shared" ca="1" si="28"/>
        <v>CJM</v>
      </c>
      <c r="D103" s="374" t="str">
        <f t="shared" ca="1" si="29"/>
        <v>SPF</v>
      </c>
      <c r="E103" s="374" t="str">
        <f t="shared" ca="1" si="30"/>
        <v>RJR</v>
      </c>
      <c r="F103" s="374" t="str">
        <f t="shared" ca="1" si="31"/>
        <v>DJM</v>
      </c>
      <c r="G103" s="374" t="str">
        <f t="shared" ca="1" si="32"/>
        <v>DJM</v>
      </c>
      <c r="H103" s="374" t="str">
        <f t="shared" ca="1" si="33"/>
        <v>DJM</v>
      </c>
      <c r="P103" s="57"/>
      <c r="Q103" s="57"/>
      <c r="R103" s="57"/>
      <c r="S103" s="57"/>
      <c r="T103" s="57"/>
      <c r="U103" s="57"/>
      <c r="V103" s="57"/>
      <c r="W103" s="57"/>
      <c r="X103" s="57"/>
    </row>
    <row r="104" spans="1:24" x14ac:dyDescent="0.2">
      <c r="A104" s="374">
        <v>40</v>
      </c>
      <c r="B104" s="374" t="str">
        <f t="shared" ca="1" si="27"/>
        <v>CJM</v>
      </c>
      <c r="C104" s="374" t="str">
        <f t="shared" ca="1" si="28"/>
        <v>DBC</v>
      </c>
      <c r="D104" s="374" t="str">
        <f t="shared" ca="1" si="29"/>
        <v>GBH</v>
      </c>
      <c r="E104" s="374" t="str">
        <f t="shared" ca="1" si="30"/>
        <v>JGE</v>
      </c>
      <c r="F104" s="374" t="str">
        <f t="shared" ca="1" si="31"/>
        <v>MFS</v>
      </c>
      <c r="G104" s="374" t="str">
        <f t="shared" ca="1" si="32"/>
        <v>DBC</v>
      </c>
      <c r="H104" s="374" t="str">
        <f t="shared" ca="1" si="33"/>
        <v>DBC</v>
      </c>
      <c r="P104" s="57"/>
      <c r="Q104" s="57"/>
      <c r="R104" s="57"/>
      <c r="S104" s="57"/>
      <c r="T104" s="57"/>
      <c r="U104" s="57"/>
      <c r="V104" s="57"/>
      <c r="W104" s="57"/>
      <c r="X104" s="57"/>
    </row>
    <row r="105" spans="1:24" x14ac:dyDescent="0.2">
      <c r="A105" s="374">
        <v>41</v>
      </c>
      <c r="B105" s="374" t="str">
        <f t="shared" ca="1" si="27"/>
        <v>DJM</v>
      </c>
      <c r="C105" s="374" t="str">
        <f t="shared" ca="1" si="28"/>
        <v>RJR</v>
      </c>
      <c r="D105" s="374" t="str">
        <f t="shared" ca="1" si="29"/>
        <v>GAH</v>
      </c>
      <c r="E105" s="374" t="str">
        <f t="shared" ca="1" si="30"/>
        <v>JGE</v>
      </c>
      <c r="F105" s="374" t="str">
        <f t="shared" ca="1" si="31"/>
        <v>MFS</v>
      </c>
      <c r="G105" s="374" t="str">
        <f t="shared" ca="1" si="32"/>
        <v>HLT</v>
      </c>
      <c r="H105" s="374" t="str">
        <f t="shared" ca="1" si="33"/>
        <v>HLT</v>
      </c>
      <c r="P105" s="57"/>
      <c r="Q105" s="57"/>
      <c r="R105" s="57"/>
      <c r="S105" s="57"/>
      <c r="T105" s="57"/>
      <c r="U105" s="57"/>
      <c r="V105" s="57"/>
      <c r="W105" s="57"/>
      <c r="X105" s="57"/>
    </row>
    <row r="106" spans="1:24" x14ac:dyDescent="0.2">
      <c r="A106" s="374">
        <v>42</v>
      </c>
      <c r="B106" s="374" t="str">
        <f t="shared" ca="1" si="27"/>
        <v>JGE</v>
      </c>
      <c r="C106" s="374" t="str">
        <f t="shared" ca="1" si="28"/>
        <v>PJC</v>
      </c>
      <c r="D106" s="374" t="str">
        <f t="shared" ca="1" si="29"/>
        <v>CJM</v>
      </c>
      <c r="E106" s="374" t="str">
        <f t="shared" ca="1" si="30"/>
        <v>REC</v>
      </c>
      <c r="F106" s="374" t="str">
        <f t="shared" ca="1" si="31"/>
        <v>RJR</v>
      </c>
      <c r="G106" s="374" t="str">
        <f t="shared" ca="1" si="32"/>
        <v>RJR</v>
      </c>
      <c r="H106" s="374" t="str">
        <f t="shared" ca="1" si="33"/>
        <v>RJR</v>
      </c>
      <c r="P106" s="57"/>
      <c r="Q106" s="57"/>
      <c r="R106" s="57"/>
      <c r="S106" s="57"/>
      <c r="T106" s="57"/>
      <c r="U106" s="57"/>
      <c r="V106" s="57"/>
      <c r="W106" s="57"/>
      <c r="X106" s="57"/>
    </row>
    <row r="107" spans="1:24" x14ac:dyDescent="0.2">
      <c r="A107" s="374">
        <v>43</v>
      </c>
      <c r="B107" s="374" t="str">
        <f t="shared" ca="1" si="27"/>
        <v>MFS</v>
      </c>
      <c r="C107" s="374" t="str">
        <f t="shared" ca="1" si="28"/>
        <v>SPF</v>
      </c>
      <c r="D107" s="374" t="str">
        <f t="shared" ca="1" si="29"/>
        <v>DBC</v>
      </c>
      <c r="E107" s="374" t="str">
        <f t="shared" ca="1" si="30"/>
        <v>GBH</v>
      </c>
      <c r="F107" s="374" t="str">
        <f t="shared" ca="1" si="31"/>
        <v>REC</v>
      </c>
      <c r="G107" s="374" t="str">
        <f t="shared" ca="1" si="32"/>
        <v>RAC</v>
      </c>
      <c r="H107" s="374" t="str">
        <f t="shared" ca="1" si="33"/>
        <v>RAC</v>
      </c>
      <c r="P107" s="57"/>
      <c r="Q107" s="57"/>
      <c r="R107" s="57"/>
      <c r="S107" s="57"/>
      <c r="T107" s="57"/>
      <c r="U107" s="57"/>
      <c r="V107" s="57"/>
      <c r="W107" s="57"/>
      <c r="X107" s="57"/>
    </row>
    <row r="108" spans="1:24" x14ac:dyDescent="0.2">
      <c r="A108" s="374">
        <v>44</v>
      </c>
      <c r="B108" s="374" t="str">
        <f t="shared" ca="1" si="27"/>
        <v>DJM</v>
      </c>
      <c r="C108" s="374" t="str">
        <f t="shared" ca="1" si="28"/>
        <v>AJR</v>
      </c>
      <c r="D108" s="374" t="str">
        <f t="shared" ca="1" si="29"/>
        <v>PJC</v>
      </c>
      <c r="E108" s="374" t="str">
        <f t="shared" ca="1" si="30"/>
        <v>MFS</v>
      </c>
      <c r="F108" s="374" t="str">
        <f t="shared" ca="1" si="31"/>
        <v>PRS</v>
      </c>
      <c r="G108" s="374" t="str">
        <f t="shared" ca="1" si="32"/>
        <v>PRS</v>
      </c>
      <c r="H108" s="374" t="str">
        <f t="shared" ca="1" si="33"/>
        <v>PRS</v>
      </c>
      <c r="P108" s="57"/>
      <c r="Q108" s="57"/>
      <c r="R108" s="57"/>
      <c r="S108" s="57"/>
      <c r="T108" s="57"/>
      <c r="U108" s="57"/>
      <c r="V108" s="57"/>
      <c r="W108" s="57"/>
      <c r="X108" s="57"/>
    </row>
    <row r="109" spans="1:24" x14ac:dyDescent="0.2">
      <c r="A109" s="374">
        <v>45</v>
      </c>
      <c r="B109" s="374" t="str">
        <f t="shared" ca="1" si="27"/>
        <v>RJR</v>
      </c>
      <c r="C109" s="374" t="str">
        <f t="shared" ca="1" si="28"/>
        <v>PRS</v>
      </c>
      <c r="D109" s="374" t="str">
        <f t="shared" ca="1" si="29"/>
        <v>LDP</v>
      </c>
      <c r="E109" s="374" t="str">
        <f t="shared" ca="1" si="30"/>
        <v>MFS</v>
      </c>
      <c r="F109" s="374" t="str">
        <f t="shared" ca="1" si="31"/>
        <v>RJR</v>
      </c>
      <c r="G109" s="374" t="str">
        <f t="shared" ca="1" si="32"/>
        <v>SPF</v>
      </c>
      <c r="H109" s="374" t="str">
        <f t="shared" ca="1" si="33"/>
        <v>SPF</v>
      </c>
      <c r="P109" s="57"/>
      <c r="Q109" s="57"/>
      <c r="R109" s="57"/>
      <c r="S109" s="57"/>
      <c r="T109" s="57"/>
      <c r="U109" s="57"/>
      <c r="V109" s="57"/>
      <c r="W109" s="57"/>
      <c r="X109" s="57"/>
    </row>
    <row r="110" spans="1:24" x14ac:dyDescent="0.2">
      <c r="A110" s="374">
        <v>46</v>
      </c>
      <c r="B110" s="374" t="str">
        <f t="shared" ca="1" si="27"/>
        <v>JGE</v>
      </c>
      <c r="C110" s="374" t="str">
        <f t="shared" ca="1" si="28"/>
        <v>SPF</v>
      </c>
      <c r="D110" s="374" t="str">
        <f t="shared" ca="1" si="29"/>
        <v>LDP</v>
      </c>
      <c r="E110" s="374" t="str">
        <f t="shared" ca="1" si="30"/>
        <v>CJM</v>
      </c>
      <c r="F110" s="374" t="str">
        <f t="shared" ca="1" si="31"/>
        <v>AJR</v>
      </c>
      <c r="G110" s="374" t="str">
        <f t="shared" ca="1" si="32"/>
        <v>HLT</v>
      </c>
      <c r="H110" s="374" t="str">
        <f t="shared" ca="1" si="33"/>
        <v>HLT</v>
      </c>
      <c r="P110" s="57"/>
      <c r="Q110" s="57"/>
      <c r="R110" s="57"/>
      <c r="S110" s="57"/>
      <c r="T110" s="57"/>
      <c r="U110" s="57"/>
      <c r="V110" s="57"/>
      <c r="W110" s="57"/>
      <c r="X110" s="57"/>
    </row>
    <row r="111" spans="1:24" x14ac:dyDescent="0.2">
      <c r="A111" s="374">
        <v>47</v>
      </c>
      <c r="B111" s="374" t="str">
        <f t="shared" ca="1" si="27"/>
        <v>DJM</v>
      </c>
      <c r="C111" s="374" t="str">
        <f t="shared" ca="1" si="28"/>
        <v>JGE</v>
      </c>
      <c r="D111" s="374" t="str">
        <f t="shared" ca="1" si="29"/>
        <v>AJR</v>
      </c>
      <c r="E111" s="374" t="str">
        <f t="shared" ca="1" si="30"/>
        <v>DBC</v>
      </c>
      <c r="F111" s="374" t="str">
        <f t="shared" ca="1" si="31"/>
        <v>CJM</v>
      </c>
      <c r="G111" s="374" t="str">
        <f t="shared" ca="1" si="32"/>
        <v>CJM</v>
      </c>
      <c r="H111" s="374" t="str">
        <f t="shared" ca="1" si="33"/>
        <v>CJM</v>
      </c>
      <c r="P111" s="57"/>
      <c r="Q111" s="57"/>
      <c r="R111" s="57"/>
      <c r="S111" s="57"/>
      <c r="T111" s="57"/>
      <c r="U111" s="57"/>
      <c r="V111" s="57"/>
      <c r="W111" s="57"/>
      <c r="X111" s="57"/>
    </row>
    <row r="112" spans="1:24" x14ac:dyDescent="0.2">
      <c r="A112" s="374">
        <v>48</v>
      </c>
      <c r="B112" s="374" t="str">
        <f t="shared" ca="1" si="27"/>
        <v>HLT</v>
      </c>
      <c r="C112" s="374" t="str">
        <f t="shared" ca="1" si="28"/>
        <v>REC</v>
      </c>
      <c r="D112" s="374" t="str">
        <f t="shared" ca="1" si="29"/>
        <v>RJR</v>
      </c>
      <c r="E112" s="374" t="str">
        <f t="shared" ca="1" si="30"/>
        <v>PJC</v>
      </c>
      <c r="F112" s="374" t="str">
        <f t="shared" ca="1" si="31"/>
        <v>GAH</v>
      </c>
      <c r="G112" s="374" t="str">
        <f t="shared" ca="1" si="32"/>
        <v>LDP</v>
      </c>
      <c r="H112" s="374" t="str">
        <f t="shared" ca="1" si="33"/>
        <v>LDP</v>
      </c>
      <c r="P112" s="57"/>
      <c r="Q112" s="57"/>
      <c r="R112" s="57"/>
      <c r="S112" s="57"/>
      <c r="T112" s="57"/>
      <c r="U112" s="57"/>
      <c r="V112" s="57"/>
      <c r="W112" s="57"/>
      <c r="X112" s="57"/>
    </row>
    <row r="113" spans="1:24" x14ac:dyDescent="0.2">
      <c r="A113" s="374">
        <v>49</v>
      </c>
      <c r="B113" s="374" t="str">
        <f t="shared" ca="1" si="27"/>
        <v>REC</v>
      </c>
      <c r="C113" s="374" t="str">
        <f t="shared" ca="1" si="28"/>
        <v>GAH</v>
      </c>
      <c r="D113" s="374" t="str">
        <f t="shared" ca="1" si="29"/>
        <v>MFS</v>
      </c>
      <c r="E113" s="374" t="str">
        <f t="shared" ca="1" si="30"/>
        <v>DJM</v>
      </c>
      <c r="F113" s="374" t="str">
        <f t="shared" ca="1" si="31"/>
        <v>LDP</v>
      </c>
      <c r="G113" s="374" t="str">
        <f t="shared" ca="1" si="32"/>
        <v>PJC</v>
      </c>
      <c r="H113" s="374" t="str">
        <f t="shared" ca="1" si="33"/>
        <v>PJC</v>
      </c>
      <c r="P113" s="57"/>
      <c r="Q113" s="57"/>
      <c r="R113" s="57"/>
      <c r="S113" s="57"/>
      <c r="T113" s="57"/>
      <c r="U113" s="57"/>
      <c r="V113" s="57"/>
      <c r="W113" s="57"/>
      <c r="X113" s="57"/>
    </row>
    <row r="114" spans="1:24" s="202" customFormat="1" x14ac:dyDescent="0.2">
      <c r="A114" s="374">
        <v>50</v>
      </c>
      <c r="B114" s="374" t="str">
        <f t="shared" ca="1" si="27"/>
        <v>GBH</v>
      </c>
      <c r="C114" s="374" t="str">
        <f t="shared" ca="1" si="28"/>
        <v>RJR</v>
      </c>
      <c r="D114" s="374" t="str">
        <f t="shared" ca="1" si="29"/>
        <v>DBC</v>
      </c>
      <c r="E114" s="374" t="str">
        <f t="shared" ca="1" si="30"/>
        <v>PRS</v>
      </c>
      <c r="F114" s="374" t="str">
        <f t="shared" ca="1" si="31"/>
        <v>RJR</v>
      </c>
      <c r="G114" s="374" t="str">
        <f t="shared" ca="1" si="32"/>
        <v>RJR</v>
      </c>
      <c r="H114" s="374" t="str">
        <f t="shared" ca="1" si="33"/>
        <v>RJR</v>
      </c>
      <c r="I114" s="3"/>
      <c r="K114" s="4"/>
      <c r="L114" s="4"/>
      <c r="M114" s="4"/>
      <c r="N114" s="4"/>
      <c r="O114" s="4"/>
      <c r="P114" s="57"/>
      <c r="Q114" s="57"/>
      <c r="R114" s="57"/>
      <c r="S114" s="57"/>
      <c r="T114" s="57"/>
      <c r="U114" s="57"/>
      <c r="V114" s="57"/>
      <c r="W114" s="57"/>
      <c r="X114" s="57"/>
    </row>
    <row r="115" spans="1:24" s="202" customFormat="1" x14ac:dyDescent="0.2">
      <c r="A115" s="374">
        <v>51</v>
      </c>
      <c r="B115" s="374" t="str">
        <f t="shared" ca="1" si="27"/>
        <v>GAH</v>
      </c>
      <c r="C115" s="374" t="str">
        <f t="shared" ca="1" si="28"/>
        <v>HLT</v>
      </c>
      <c r="D115" s="374" t="str">
        <f t="shared" ca="1" si="29"/>
        <v>RAC</v>
      </c>
      <c r="E115" s="374" t="str">
        <f t="shared" ca="1" si="30"/>
        <v>AJR</v>
      </c>
      <c r="F115" s="374" t="str">
        <f t="shared" ca="1" si="31"/>
        <v>RJR</v>
      </c>
      <c r="G115" s="374" t="str">
        <f t="shared" ca="1" si="32"/>
        <v>PJC</v>
      </c>
      <c r="H115" s="374" t="str">
        <f t="shared" ca="1" si="33"/>
        <v>PJC</v>
      </c>
      <c r="I115" s="3"/>
      <c r="K115" s="4"/>
      <c r="L115" s="4"/>
      <c r="M115" s="4"/>
      <c r="N115" s="4"/>
      <c r="O115" s="4"/>
      <c r="P115" s="57"/>
      <c r="Q115" s="57"/>
      <c r="R115" s="57"/>
      <c r="S115" s="57"/>
      <c r="T115" s="57"/>
      <c r="U115" s="57"/>
      <c r="V115" s="57"/>
      <c r="W115" s="57"/>
      <c r="X115" s="57"/>
    </row>
    <row r="116" spans="1:24" s="202" customFormat="1" x14ac:dyDescent="0.2">
      <c r="A116" s="374">
        <v>52</v>
      </c>
      <c r="B116" s="60" t="str">
        <f>IF(CurrentRoster!B334&gt;(FirstRosterDay+365),"",CurrentRoster!B336)</f>
        <v>GBH</v>
      </c>
      <c r="C116" s="60" t="str">
        <f>IF(CurrentRoster!C334&gt;(FirstRosterDay+365),"",CurrentRoster!C336)</f>
        <v>DBC</v>
      </c>
      <c r="D116" s="60" t="str">
        <f>IF(CurrentRoster!D334&gt;(FirstRosterDay+365),"",CurrentRoster!D336)</f>
        <v>MFS</v>
      </c>
      <c r="E116" s="60" t="str">
        <f>IF(CurrentRoster!E334&gt;(FirstRosterDay+365),"",CurrentRoster!E336)</f>
        <v>SPF</v>
      </c>
      <c r="F116" s="60" t="str">
        <f>IF(CurrentRoster!F334&gt;(FirstRosterDay+364),"",CurrentRoster!F336)</f>
        <v/>
      </c>
      <c r="G116" s="60" t="str">
        <f>IF(CurrentRoster!G334&gt;(FirstRosterDay+365),"",CurrentRoster!G336)</f>
        <v/>
      </c>
      <c r="H116" s="60" t="str">
        <f>IF(CurrentRoster!H334&gt;(FirstRosterDay+365),"",CurrentRoster!H336)</f>
        <v/>
      </c>
      <c r="I116" s="3"/>
      <c r="K116" s="4"/>
      <c r="L116" s="4"/>
      <c r="M116" s="4"/>
      <c r="N116" s="4"/>
      <c r="O116" s="4"/>
      <c r="P116" s="57"/>
      <c r="Q116" s="57"/>
      <c r="R116" s="57"/>
      <c r="S116" s="57"/>
      <c r="T116" s="57"/>
      <c r="U116" s="57"/>
      <c r="V116" s="57"/>
      <c r="W116" s="57"/>
      <c r="X116" s="57"/>
    </row>
    <row r="117" spans="1:24" x14ac:dyDescent="0.2">
      <c r="P117" s="57"/>
      <c r="Q117" s="57"/>
      <c r="R117" s="57"/>
      <c r="S117" s="57"/>
      <c r="T117" s="57"/>
      <c r="U117" s="57"/>
      <c r="V117" s="57"/>
      <c r="W117" s="57"/>
      <c r="X117" s="57"/>
    </row>
    <row r="118" spans="1:24" x14ac:dyDescent="0.2">
      <c r="A118" s="2" t="s">
        <v>10</v>
      </c>
      <c r="P118" s="56"/>
      <c r="Q118" s="56"/>
      <c r="R118" s="57"/>
      <c r="S118" s="57"/>
      <c r="T118" s="57"/>
      <c r="U118" s="57"/>
      <c r="V118" s="57"/>
      <c r="W118" s="57"/>
      <c r="X118" s="57"/>
    </row>
    <row r="119" spans="1:24" x14ac:dyDescent="0.2">
      <c r="A119">
        <v>-2</v>
      </c>
      <c r="B119" s="60" t="str">
        <f>IF(CurrentRoster!B10&lt;FirstRosterDay,"",CurrentRoster!B13)</f>
        <v/>
      </c>
      <c r="C119" s="60" t="str">
        <f>IF(CurrentRoster!C10&lt;FirstRosterDay,"",CurrentRoster!C13)</f>
        <v/>
      </c>
      <c r="D119" s="60" t="str">
        <f>IF(CurrentRoster!D10&lt;FirstRosterDay,"",CurrentRoster!D13)</f>
        <v/>
      </c>
      <c r="E119" s="60" t="str">
        <f>IF(CurrentRoster!E10&lt;FirstRosterDay,"",CurrentRoster!E13)</f>
        <v/>
      </c>
      <c r="F119" s="60" t="str">
        <f>IF(CurrentRoster!F10&lt;FirstRosterDay,"",CurrentRoster!F13)</f>
        <v/>
      </c>
      <c r="G119" s="60" t="str">
        <f>IF(CurrentRoster!G10&lt;FirstRosterDay,"",CurrentRoster!G13)</f>
        <v/>
      </c>
      <c r="H119" s="60" t="str">
        <f>IF(CurrentRoster!H10&lt;FirstRosterDay,"",CurrentRoster!H13)</f>
        <v/>
      </c>
      <c r="P119" s="56"/>
      <c r="Q119" s="56"/>
      <c r="R119" s="57"/>
      <c r="S119" s="57"/>
      <c r="T119" s="57"/>
      <c r="U119" s="57"/>
      <c r="V119" s="57"/>
      <c r="W119" s="57"/>
      <c r="X119" s="57"/>
    </row>
    <row r="120" spans="1:24" x14ac:dyDescent="0.2">
      <c r="A120">
        <v>-1</v>
      </c>
      <c r="B120" s="60" t="str">
        <f>IF(CurrentRoster!B16&lt;FirstRosterDay,"",CurrentRoster!B19)</f>
        <v/>
      </c>
      <c r="C120" s="60" t="str">
        <f>IF(CurrentRoster!C16&lt;FirstRosterDay,"",CurrentRoster!C19)</f>
        <v/>
      </c>
      <c r="D120" s="60" t="str">
        <f>IF(CurrentRoster!D16&lt;FirstRosterDay,"",CurrentRoster!D19)</f>
        <v/>
      </c>
      <c r="E120" s="60" t="str">
        <f>IF(CurrentRoster!E16&lt;FirstRosterDay,"",CurrentRoster!E19)</f>
        <v/>
      </c>
      <c r="F120" s="60" t="str">
        <f>IF(CurrentRoster!F16&lt;FirstRosterDay,"",CurrentRoster!F19)</f>
        <v/>
      </c>
      <c r="G120" s="60" t="str">
        <f>IF(CurrentRoster!G16&lt;FirstRosterDay,"",CurrentRoster!G19)</f>
        <v/>
      </c>
      <c r="H120" s="60" t="str">
        <f>IF(CurrentRoster!H16&lt;FirstRosterDay,"",CurrentRoster!H19)</f>
        <v/>
      </c>
      <c r="P120" s="56"/>
      <c r="Q120" s="56"/>
      <c r="R120" s="57"/>
      <c r="S120" s="57"/>
      <c r="T120" s="57"/>
      <c r="U120" s="57"/>
      <c r="V120" s="57"/>
      <c r="W120" s="57"/>
      <c r="X120" s="57"/>
    </row>
    <row r="121" spans="1:24" x14ac:dyDescent="0.2">
      <c r="A121">
        <v>0</v>
      </c>
      <c r="B121" s="60" t="str">
        <f>IF(CurrentRoster!B22&lt;FirstRosterDay,"",CurrentRoster!B25)</f>
        <v/>
      </c>
      <c r="C121" s="60" t="str">
        <f>IF(CurrentRoster!C22&lt;FirstRosterDay,"",CurrentRoster!C25)</f>
        <v/>
      </c>
      <c r="D121" s="60" t="str">
        <f>IF(CurrentRoster!D22&lt;FirstRosterDay,"",CurrentRoster!D25)</f>
        <v/>
      </c>
      <c r="E121" s="60" t="str">
        <f>IF(CurrentRoster!E22&lt;FirstRosterDay,"",CurrentRoster!E25)</f>
        <v>MFS</v>
      </c>
      <c r="F121" s="60">
        <f>IF(CurrentRoster!F22&lt;FirstRosterDay,"",CurrentRoster!F25)</f>
        <v>0</v>
      </c>
      <c r="G121" s="60">
        <f>IF(CurrentRoster!G22&lt;FirstRosterDay,"",CurrentRoster!G25)</f>
        <v>0</v>
      </c>
      <c r="H121" s="60">
        <f>IF(CurrentRoster!H22&lt;FirstRosterDay,"",CurrentRoster!H25)</f>
        <v>0</v>
      </c>
      <c r="P121" s="56"/>
      <c r="Q121" s="56"/>
      <c r="R121" s="57"/>
      <c r="S121" s="57"/>
      <c r="T121" s="57"/>
      <c r="U121" s="57"/>
      <c r="V121" s="57"/>
      <c r="W121" s="57"/>
      <c r="X121" s="57"/>
    </row>
    <row r="122" spans="1:24" x14ac:dyDescent="0.2">
      <c r="A122">
        <v>1</v>
      </c>
      <c r="B122" s="374">
        <f ca="1">INDIRECT("CurrentRoster!B"&amp;(6*$A122+25))</f>
        <v>0</v>
      </c>
      <c r="C122" s="374" t="str">
        <f ca="1">INDIRECT("CurrentRoster!c"&amp;(6*$A122+25))</f>
        <v>PRS</v>
      </c>
      <c r="D122" s="374">
        <f ca="1">INDIRECT("CurrentRoster!D"&amp;(6*$A122+25))</f>
        <v>0</v>
      </c>
      <c r="E122" s="374">
        <f ca="1">INDIRECT("CurrentRoster!E"&amp;(6*$A122+25))</f>
        <v>0</v>
      </c>
      <c r="F122" s="374" t="str">
        <f ca="1">INDIRECT("CurrentRoster!F"&amp;(6*$A122+25))</f>
        <v>CJM</v>
      </c>
      <c r="G122" s="374" t="str">
        <f ca="1">INDIRECT("CurrentRoster!G"&amp;(6*$A122+25))</f>
        <v>HLT</v>
      </c>
      <c r="H122" s="374">
        <f ca="1">INDIRECT("CurrentRoster!H"&amp;(6*$A122+25))</f>
        <v>0</v>
      </c>
      <c r="P122" s="56"/>
      <c r="Q122" s="56"/>
      <c r="R122" s="57"/>
      <c r="S122" s="57"/>
      <c r="T122" s="57"/>
      <c r="U122" s="57"/>
      <c r="V122" s="57"/>
      <c r="W122" s="57"/>
      <c r="X122" s="57"/>
    </row>
    <row r="123" spans="1:24" x14ac:dyDescent="0.2">
      <c r="A123">
        <v>2</v>
      </c>
      <c r="B123" s="374">
        <f t="shared" ref="B123:B172" ca="1" si="34">INDIRECT("CurrentRoster!B"&amp;(6*$A123+25))</f>
        <v>0</v>
      </c>
      <c r="C123" s="374">
        <f t="shared" ref="C123:C172" ca="1" si="35">INDIRECT("CurrentRoster!c"&amp;(6*$A123+25))</f>
        <v>0</v>
      </c>
      <c r="D123" s="374">
        <f t="shared" ref="D123:D172" ca="1" si="36">INDIRECT("CurrentRoster!D"&amp;(6*$A123+25))</f>
        <v>0</v>
      </c>
      <c r="E123" s="374">
        <f t="shared" ref="E123:E172" ca="1" si="37">INDIRECT("CurrentRoster!E"&amp;(6*$A123+25))</f>
        <v>0</v>
      </c>
      <c r="F123" s="374">
        <f t="shared" ref="F123:F172" ca="1" si="38">INDIRECT("CurrentRoster!F"&amp;(6*$A123+25))</f>
        <v>0</v>
      </c>
      <c r="G123" s="374" t="str">
        <f t="shared" ref="G123:G172" ca="1" si="39">INDIRECT("CurrentRoster!G"&amp;(6*$A123+25))</f>
        <v>MFS</v>
      </c>
      <c r="H123" s="374" t="str">
        <f t="shared" ref="H123:H172" ca="1" si="40">INDIRECT("CurrentRoster!H"&amp;(6*$A123+25))</f>
        <v>JGE</v>
      </c>
      <c r="P123" s="56"/>
      <c r="Q123" s="56"/>
      <c r="R123" s="57"/>
      <c r="S123" s="57"/>
      <c r="T123" s="57"/>
      <c r="U123" s="57"/>
      <c r="V123" s="57"/>
      <c r="W123" s="57"/>
      <c r="X123" s="57"/>
    </row>
    <row r="124" spans="1:24" x14ac:dyDescent="0.2">
      <c r="A124" s="374">
        <v>3</v>
      </c>
      <c r="B124" s="374">
        <f t="shared" ca="1" si="34"/>
        <v>0</v>
      </c>
      <c r="C124" s="374">
        <f t="shared" ca="1" si="35"/>
        <v>0</v>
      </c>
      <c r="D124" s="374">
        <f t="shared" ca="1" si="36"/>
        <v>0</v>
      </c>
      <c r="E124" s="374">
        <f t="shared" ca="1" si="37"/>
        <v>0</v>
      </c>
      <c r="F124" s="374" t="str">
        <f t="shared" ca="1" si="38"/>
        <v>RAC</v>
      </c>
      <c r="G124" s="374">
        <f t="shared" ca="1" si="39"/>
        <v>0</v>
      </c>
      <c r="H124" s="374">
        <f t="shared" ca="1" si="40"/>
        <v>0</v>
      </c>
      <c r="P124" s="56"/>
      <c r="Q124" s="56"/>
      <c r="R124" s="57"/>
      <c r="S124" s="57"/>
      <c r="T124" s="57"/>
      <c r="U124" s="57"/>
      <c r="V124" s="57"/>
      <c r="W124" s="57"/>
      <c r="X124" s="57"/>
    </row>
    <row r="125" spans="1:24" x14ac:dyDescent="0.2">
      <c r="A125" s="374">
        <v>4</v>
      </c>
      <c r="B125" s="374">
        <f t="shared" ca="1" si="34"/>
        <v>0</v>
      </c>
      <c r="C125" s="374">
        <f t="shared" ca="1" si="35"/>
        <v>0</v>
      </c>
      <c r="D125" s="374">
        <f t="shared" ca="1" si="36"/>
        <v>0</v>
      </c>
      <c r="E125" s="374" t="str">
        <f t="shared" ca="1" si="37"/>
        <v>PJC</v>
      </c>
      <c r="F125" s="374">
        <f t="shared" ca="1" si="38"/>
        <v>0</v>
      </c>
      <c r="G125" s="374">
        <f t="shared" ca="1" si="39"/>
        <v>0</v>
      </c>
      <c r="H125" s="374">
        <f t="shared" ca="1" si="40"/>
        <v>0</v>
      </c>
      <c r="P125" s="56"/>
      <c r="Q125" s="56"/>
      <c r="R125" s="57"/>
      <c r="S125" s="57"/>
      <c r="T125" s="57"/>
      <c r="U125" s="57"/>
      <c r="V125" s="57"/>
      <c r="W125" s="57"/>
      <c r="X125" s="57"/>
    </row>
    <row r="126" spans="1:24" x14ac:dyDescent="0.2">
      <c r="A126" s="374">
        <v>5</v>
      </c>
      <c r="B126" s="374">
        <f t="shared" ca="1" si="34"/>
        <v>0</v>
      </c>
      <c r="C126" s="374">
        <f t="shared" ca="1" si="35"/>
        <v>0</v>
      </c>
      <c r="D126" s="374">
        <f t="shared" ca="1" si="36"/>
        <v>0</v>
      </c>
      <c r="E126" s="374">
        <f t="shared" ca="1" si="37"/>
        <v>0</v>
      </c>
      <c r="F126" s="374" t="str">
        <f t="shared" ca="1" si="38"/>
        <v>DJM</v>
      </c>
      <c r="G126" s="374">
        <f t="shared" ca="1" si="39"/>
        <v>0</v>
      </c>
      <c r="H126" s="374" t="str">
        <f t="shared" ca="1" si="40"/>
        <v>JGE</v>
      </c>
      <c r="P126" s="56"/>
      <c r="Q126" s="56"/>
      <c r="R126" s="57"/>
      <c r="S126" s="57"/>
      <c r="T126" s="57"/>
      <c r="U126" s="57"/>
      <c r="V126" s="57"/>
      <c r="W126" s="57"/>
      <c r="X126" s="57"/>
    </row>
    <row r="127" spans="1:24" x14ac:dyDescent="0.2">
      <c r="A127" s="374">
        <v>6</v>
      </c>
      <c r="B127" s="374">
        <f t="shared" ca="1" si="34"/>
        <v>0</v>
      </c>
      <c r="C127" s="374">
        <f t="shared" ca="1" si="35"/>
        <v>0</v>
      </c>
      <c r="D127" s="374">
        <f t="shared" ca="1" si="36"/>
        <v>0</v>
      </c>
      <c r="E127" s="374">
        <f t="shared" ca="1" si="37"/>
        <v>0</v>
      </c>
      <c r="F127" s="374">
        <f t="shared" ca="1" si="38"/>
        <v>0</v>
      </c>
      <c r="G127" s="374">
        <f t="shared" ca="1" si="39"/>
        <v>0</v>
      </c>
      <c r="H127" s="374" t="str">
        <f t="shared" ca="1" si="40"/>
        <v>JGE</v>
      </c>
      <c r="P127" s="56"/>
      <c r="Q127" s="56"/>
      <c r="R127" s="57"/>
      <c r="S127" s="57"/>
      <c r="T127" s="57"/>
      <c r="U127" s="57"/>
      <c r="V127" s="57"/>
      <c r="W127" s="57"/>
      <c r="X127" s="57"/>
    </row>
    <row r="128" spans="1:24" x14ac:dyDescent="0.2">
      <c r="A128" s="374">
        <v>7</v>
      </c>
      <c r="B128" s="374">
        <f t="shared" ca="1" si="34"/>
        <v>0</v>
      </c>
      <c r="C128" s="374">
        <f t="shared" ca="1" si="35"/>
        <v>0</v>
      </c>
      <c r="D128" s="374">
        <f t="shared" ca="1" si="36"/>
        <v>0</v>
      </c>
      <c r="E128" s="374">
        <f t="shared" ca="1" si="37"/>
        <v>0</v>
      </c>
      <c r="F128" s="374" t="str">
        <f t="shared" ca="1" si="38"/>
        <v>JGE</v>
      </c>
      <c r="G128" s="374">
        <f t="shared" ca="1" si="39"/>
        <v>0</v>
      </c>
      <c r="H128" s="374">
        <f t="shared" ca="1" si="40"/>
        <v>0</v>
      </c>
      <c r="P128" s="56"/>
      <c r="Q128" s="56"/>
      <c r="R128" s="57"/>
      <c r="S128" s="57"/>
      <c r="T128" s="57"/>
      <c r="U128" s="57"/>
      <c r="V128" s="57"/>
      <c r="W128" s="57"/>
      <c r="X128" s="57"/>
    </row>
    <row r="129" spans="1:24" x14ac:dyDescent="0.2">
      <c r="A129" s="374">
        <v>8</v>
      </c>
      <c r="B129" s="374">
        <f t="shared" ca="1" si="34"/>
        <v>0</v>
      </c>
      <c r="C129" s="374">
        <f t="shared" ca="1" si="35"/>
        <v>0</v>
      </c>
      <c r="D129" s="374">
        <f t="shared" ca="1" si="36"/>
        <v>0</v>
      </c>
      <c r="E129" s="374" t="str">
        <f t="shared" ca="1" si="37"/>
        <v>MFS</v>
      </c>
      <c r="F129" s="374">
        <f t="shared" ca="1" si="38"/>
        <v>0</v>
      </c>
      <c r="G129" s="374">
        <f t="shared" ca="1" si="39"/>
        <v>0</v>
      </c>
      <c r="H129" s="374">
        <f t="shared" ca="1" si="40"/>
        <v>0</v>
      </c>
      <c r="P129" s="56"/>
      <c r="Q129" s="56"/>
      <c r="R129" s="57"/>
      <c r="S129" s="57"/>
      <c r="T129" s="57"/>
      <c r="U129" s="57"/>
      <c r="V129" s="57"/>
      <c r="W129" s="57"/>
      <c r="X129" s="57"/>
    </row>
    <row r="130" spans="1:24" x14ac:dyDescent="0.2">
      <c r="A130" s="374">
        <v>9</v>
      </c>
      <c r="B130" s="374" t="str">
        <f t="shared" ca="1" si="34"/>
        <v>PRS</v>
      </c>
      <c r="C130" s="374">
        <f t="shared" ca="1" si="35"/>
        <v>0</v>
      </c>
      <c r="D130" s="374">
        <f t="shared" ca="1" si="36"/>
        <v>0</v>
      </c>
      <c r="E130" s="374">
        <f t="shared" ca="1" si="37"/>
        <v>0</v>
      </c>
      <c r="F130" s="374">
        <f t="shared" ca="1" si="38"/>
        <v>0</v>
      </c>
      <c r="G130" s="374">
        <f t="shared" ca="1" si="39"/>
        <v>0</v>
      </c>
      <c r="H130" s="374" t="str">
        <f t="shared" ca="1" si="40"/>
        <v>RAC</v>
      </c>
      <c r="P130" s="56"/>
      <c r="Q130" s="56"/>
      <c r="R130" s="57"/>
      <c r="S130" s="57"/>
      <c r="T130" s="57"/>
      <c r="U130" s="57"/>
      <c r="V130" s="57"/>
      <c r="W130" s="57"/>
      <c r="X130" s="57"/>
    </row>
    <row r="131" spans="1:24" x14ac:dyDescent="0.2">
      <c r="A131" s="374">
        <v>10</v>
      </c>
      <c r="B131" s="374">
        <f t="shared" ca="1" si="34"/>
        <v>0</v>
      </c>
      <c r="C131" s="374">
        <f t="shared" ca="1" si="35"/>
        <v>0</v>
      </c>
      <c r="D131" s="374">
        <f t="shared" ca="1" si="36"/>
        <v>0</v>
      </c>
      <c r="E131" s="374">
        <f t="shared" ca="1" si="37"/>
        <v>0</v>
      </c>
      <c r="F131" s="374">
        <f t="shared" ca="1" si="38"/>
        <v>0</v>
      </c>
      <c r="G131" s="374">
        <f t="shared" ca="1" si="39"/>
        <v>0</v>
      </c>
      <c r="H131" s="374">
        <f t="shared" ca="1" si="40"/>
        <v>0</v>
      </c>
      <c r="P131" s="56"/>
      <c r="Q131" s="56"/>
      <c r="R131" s="57"/>
      <c r="S131" s="57"/>
      <c r="T131" s="57"/>
      <c r="U131" s="57"/>
      <c r="V131" s="57"/>
      <c r="W131" s="57"/>
      <c r="X131" s="57"/>
    </row>
    <row r="132" spans="1:24" x14ac:dyDescent="0.2">
      <c r="A132" s="374">
        <v>11</v>
      </c>
      <c r="B132" s="374" t="str">
        <f t="shared" ca="1" si="34"/>
        <v>PJC</v>
      </c>
      <c r="C132" s="374">
        <f t="shared" ca="1" si="35"/>
        <v>0</v>
      </c>
      <c r="D132" s="374">
        <f t="shared" ca="1" si="36"/>
        <v>0</v>
      </c>
      <c r="E132" s="374">
        <f t="shared" ca="1" si="37"/>
        <v>0</v>
      </c>
      <c r="F132" s="374">
        <f t="shared" ca="1" si="38"/>
        <v>0</v>
      </c>
      <c r="G132" s="374">
        <f t="shared" ca="1" si="39"/>
        <v>0</v>
      </c>
      <c r="H132" s="374">
        <f t="shared" ca="1" si="40"/>
        <v>0</v>
      </c>
      <c r="P132" s="56"/>
      <c r="Q132" s="56"/>
      <c r="R132" s="57"/>
      <c r="S132" s="57"/>
      <c r="T132" s="57"/>
      <c r="U132" s="57"/>
      <c r="V132" s="57"/>
      <c r="W132" s="57"/>
      <c r="X132" s="57"/>
    </row>
    <row r="133" spans="1:24" x14ac:dyDescent="0.2">
      <c r="A133" s="374">
        <v>12</v>
      </c>
      <c r="B133" s="374" t="str">
        <f t="shared" ca="1" si="34"/>
        <v>MFS</v>
      </c>
      <c r="C133" s="374">
        <f t="shared" ca="1" si="35"/>
        <v>0</v>
      </c>
      <c r="D133" s="374">
        <f t="shared" ca="1" si="36"/>
        <v>0</v>
      </c>
      <c r="E133" s="374">
        <f t="shared" ca="1" si="37"/>
        <v>0</v>
      </c>
      <c r="F133" s="374">
        <f t="shared" ca="1" si="38"/>
        <v>0</v>
      </c>
      <c r="G133" s="374" t="str">
        <f t="shared" ca="1" si="39"/>
        <v>HLT</v>
      </c>
      <c r="H133" s="374" t="str">
        <f t="shared" ca="1" si="40"/>
        <v>PJC</v>
      </c>
      <c r="P133" s="56"/>
      <c r="Q133" s="56"/>
      <c r="R133" s="57"/>
      <c r="S133" s="57"/>
      <c r="T133" s="57"/>
      <c r="U133" s="57"/>
      <c r="V133" s="57"/>
      <c r="W133" s="57"/>
      <c r="X133" s="57"/>
    </row>
    <row r="134" spans="1:24" x14ac:dyDescent="0.2">
      <c r="A134" s="374">
        <v>13</v>
      </c>
      <c r="B134" s="374">
        <f t="shared" ca="1" si="34"/>
        <v>0</v>
      </c>
      <c r="C134" s="374">
        <f t="shared" ca="1" si="35"/>
        <v>0</v>
      </c>
      <c r="D134" s="374">
        <f t="shared" ca="1" si="36"/>
        <v>0</v>
      </c>
      <c r="E134" s="374">
        <f t="shared" ca="1" si="37"/>
        <v>0</v>
      </c>
      <c r="F134" s="374">
        <f t="shared" ca="1" si="38"/>
        <v>0</v>
      </c>
      <c r="G134" s="374" t="str">
        <f t="shared" ca="1" si="39"/>
        <v>RAC</v>
      </c>
      <c r="H134" s="374">
        <f t="shared" ca="1" si="40"/>
        <v>0</v>
      </c>
      <c r="P134" s="56"/>
      <c r="Q134" s="56"/>
      <c r="R134" s="57"/>
      <c r="S134" s="57"/>
      <c r="T134" s="57"/>
      <c r="U134" s="57"/>
      <c r="V134" s="57"/>
      <c r="W134" s="57"/>
      <c r="X134" s="57"/>
    </row>
    <row r="135" spans="1:24" x14ac:dyDescent="0.2">
      <c r="A135" s="374">
        <v>14</v>
      </c>
      <c r="B135" s="374" t="str">
        <f t="shared" ca="1" si="34"/>
        <v>JGE</v>
      </c>
      <c r="C135" s="374">
        <f t="shared" ca="1" si="35"/>
        <v>0</v>
      </c>
      <c r="D135" s="374">
        <f t="shared" ca="1" si="36"/>
        <v>0</v>
      </c>
      <c r="E135" s="374">
        <f t="shared" ca="1" si="37"/>
        <v>0</v>
      </c>
      <c r="F135" s="374">
        <f t="shared" ca="1" si="38"/>
        <v>0</v>
      </c>
      <c r="G135" s="374">
        <f t="shared" ca="1" si="39"/>
        <v>0</v>
      </c>
      <c r="H135" s="374">
        <f t="shared" ca="1" si="40"/>
        <v>0</v>
      </c>
      <c r="P135" s="56"/>
      <c r="Q135" s="56"/>
      <c r="R135" s="57"/>
      <c r="S135" s="57"/>
      <c r="T135" s="57"/>
      <c r="U135" s="57"/>
      <c r="V135" s="57"/>
      <c r="W135" s="57"/>
      <c r="X135" s="57"/>
    </row>
    <row r="136" spans="1:24" x14ac:dyDescent="0.2">
      <c r="A136" s="374">
        <v>15</v>
      </c>
      <c r="B136" s="374" t="str">
        <f t="shared" ca="1" si="34"/>
        <v>DJM</v>
      </c>
      <c r="C136" s="374">
        <f t="shared" ca="1" si="35"/>
        <v>0</v>
      </c>
      <c r="D136" s="374">
        <f t="shared" ca="1" si="36"/>
        <v>0</v>
      </c>
      <c r="E136" s="374">
        <f t="shared" ca="1" si="37"/>
        <v>0</v>
      </c>
      <c r="F136" s="374">
        <f t="shared" ca="1" si="38"/>
        <v>0</v>
      </c>
      <c r="G136" s="374">
        <f t="shared" ca="1" si="39"/>
        <v>0</v>
      </c>
      <c r="H136" s="374">
        <f t="shared" ca="1" si="40"/>
        <v>0</v>
      </c>
      <c r="P136" s="56"/>
      <c r="Q136" s="56"/>
      <c r="R136" s="57"/>
      <c r="S136" s="57"/>
      <c r="T136" s="57"/>
      <c r="U136" s="57"/>
      <c r="V136" s="57"/>
      <c r="W136" s="57"/>
      <c r="X136" s="57"/>
    </row>
    <row r="137" spans="1:24" x14ac:dyDescent="0.2">
      <c r="A137" s="374">
        <v>16</v>
      </c>
      <c r="B137" s="374">
        <f t="shared" ca="1" si="34"/>
        <v>0</v>
      </c>
      <c r="C137" s="374">
        <f t="shared" ca="1" si="35"/>
        <v>0</v>
      </c>
      <c r="D137" s="374">
        <f t="shared" ca="1" si="36"/>
        <v>0</v>
      </c>
      <c r="E137" s="374">
        <f t="shared" ca="1" si="37"/>
        <v>0</v>
      </c>
      <c r="F137" s="374" t="str">
        <f t="shared" ca="1" si="38"/>
        <v>JGE</v>
      </c>
      <c r="G137" s="374">
        <f t="shared" ca="1" si="39"/>
        <v>0</v>
      </c>
      <c r="H137" s="374">
        <f t="shared" ca="1" si="40"/>
        <v>0</v>
      </c>
      <c r="P137" s="56"/>
      <c r="Q137" s="56"/>
      <c r="R137" s="57"/>
      <c r="S137" s="57"/>
      <c r="T137" s="57"/>
      <c r="U137" s="57"/>
      <c r="V137" s="57"/>
      <c r="W137" s="57"/>
      <c r="X137" s="57"/>
    </row>
    <row r="138" spans="1:24" x14ac:dyDescent="0.2">
      <c r="A138" s="374">
        <v>17</v>
      </c>
      <c r="B138" s="374">
        <f t="shared" ca="1" si="34"/>
        <v>0</v>
      </c>
      <c r="C138" s="374">
        <f t="shared" ca="1" si="35"/>
        <v>0</v>
      </c>
      <c r="D138" s="374">
        <f t="shared" ca="1" si="36"/>
        <v>0</v>
      </c>
      <c r="E138" s="374" t="str">
        <f t="shared" ca="1" si="37"/>
        <v>PJC</v>
      </c>
      <c r="F138" s="374">
        <f t="shared" ca="1" si="38"/>
        <v>0</v>
      </c>
      <c r="G138" s="374">
        <f t="shared" ca="1" si="39"/>
        <v>0</v>
      </c>
      <c r="H138" s="374" t="str">
        <f t="shared" ca="1" si="40"/>
        <v>DJM</v>
      </c>
      <c r="P138" s="56"/>
      <c r="Q138" s="56"/>
      <c r="R138" s="57"/>
      <c r="S138" s="57"/>
      <c r="T138" s="57"/>
      <c r="U138" s="57"/>
      <c r="V138" s="57"/>
      <c r="W138" s="57"/>
      <c r="X138" s="57"/>
    </row>
    <row r="139" spans="1:24" x14ac:dyDescent="0.2">
      <c r="A139" s="374">
        <v>18</v>
      </c>
      <c r="B139" s="374" t="str">
        <f t="shared" ca="1" si="34"/>
        <v>PJC</v>
      </c>
      <c r="C139" s="374">
        <f t="shared" ca="1" si="35"/>
        <v>0</v>
      </c>
      <c r="D139" s="374">
        <f t="shared" ca="1" si="36"/>
        <v>0</v>
      </c>
      <c r="E139" s="374">
        <f t="shared" ca="1" si="37"/>
        <v>0</v>
      </c>
      <c r="F139" s="374" t="str">
        <f t="shared" ca="1" si="38"/>
        <v>HLT</v>
      </c>
      <c r="G139" s="374">
        <f t="shared" ca="1" si="39"/>
        <v>0</v>
      </c>
      <c r="H139" s="374">
        <f t="shared" ca="1" si="40"/>
        <v>0</v>
      </c>
      <c r="P139" s="56"/>
      <c r="Q139" s="56"/>
      <c r="R139" s="57"/>
      <c r="S139" s="57"/>
      <c r="T139" s="57"/>
      <c r="U139" s="57"/>
      <c r="V139" s="57"/>
      <c r="W139" s="57"/>
      <c r="X139" s="57"/>
    </row>
    <row r="140" spans="1:24" x14ac:dyDescent="0.2">
      <c r="A140" s="374">
        <v>19</v>
      </c>
      <c r="B140" s="374">
        <f t="shared" ca="1" si="34"/>
        <v>0</v>
      </c>
      <c r="C140" s="374">
        <f t="shared" ca="1" si="35"/>
        <v>0</v>
      </c>
      <c r="D140" s="374">
        <f t="shared" ca="1" si="36"/>
        <v>0</v>
      </c>
      <c r="E140" s="374" t="str">
        <f t="shared" ca="1" si="37"/>
        <v>HLT</v>
      </c>
      <c r="F140" s="374">
        <f t="shared" ca="1" si="38"/>
        <v>0</v>
      </c>
      <c r="G140" s="374" t="str">
        <f t="shared" ca="1" si="39"/>
        <v>MFS</v>
      </c>
      <c r="H140" s="374">
        <f t="shared" ca="1" si="40"/>
        <v>0</v>
      </c>
      <c r="P140" s="56"/>
      <c r="Q140" s="56"/>
      <c r="R140" s="57"/>
      <c r="S140" s="57"/>
      <c r="T140" s="57"/>
      <c r="U140" s="57"/>
      <c r="V140" s="57"/>
      <c r="W140" s="57"/>
      <c r="X140" s="57"/>
    </row>
    <row r="141" spans="1:24" x14ac:dyDescent="0.2">
      <c r="A141" s="374">
        <v>20</v>
      </c>
      <c r="B141" s="374" t="str">
        <f t="shared" ca="1" si="34"/>
        <v>CJM</v>
      </c>
      <c r="C141" s="374">
        <f t="shared" ca="1" si="35"/>
        <v>0</v>
      </c>
      <c r="D141" s="374">
        <f t="shared" ca="1" si="36"/>
        <v>0</v>
      </c>
      <c r="E141" s="374">
        <f t="shared" ca="1" si="37"/>
        <v>0</v>
      </c>
      <c r="F141" s="374" t="str">
        <f t="shared" ca="1" si="38"/>
        <v>MFS</v>
      </c>
      <c r="G141" s="374">
        <f t="shared" ca="1" si="39"/>
        <v>0</v>
      </c>
      <c r="H141" s="374">
        <f t="shared" ca="1" si="40"/>
        <v>0</v>
      </c>
      <c r="P141" s="56"/>
      <c r="Q141" s="56"/>
      <c r="R141" s="57"/>
      <c r="S141" s="57"/>
      <c r="T141" s="57"/>
      <c r="U141" s="57"/>
      <c r="V141" s="57"/>
      <c r="W141" s="57"/>
      <c r="X141" s="57"/>
    </row>
    <row r="142" spans="1:24" x14ac:dyDescent="0.2">
      <c r="A142" s="374">
        <v>21</v>
      </c>
      <c r="B142" s="374">
        <f t="shared" ca="1" si="34"/>
        <v>0</v>
      </c>
      <c r="C142" s="374" t="str">
        <f t="shared" ca="1" si="35"/>
        <v>PRS</v>
      </c>
      <c r="D142" s="374">
        <f t="shared" ca="1" si="36"/>
        <v>0</v>
      </c>
      <c r="E142" s="374">
        <f t="shared" ca="1" si="37"/>
        <v>0</v>
      </c>
      <c r="F142" s="374">
        <f t="shared" ca="1" si="38"/>
        <v>0</v>
      </c>
      <c r="G142" s="374">
        <f t="shared" ca="1" si="39"/>
        <v>0</v>
      </c>
      <c r="H142" s="374">
        <f t="shared" ca="1" si="40"/>
        <v>0</v>
      </c>
      <c r="P142" s="56"/>
      <c r="Q142" s="56"/>
      <c r="R142" s="57"/>
      <c r="S142" s="57"/>
      <c r="T142" s="57"/>
      <c r="U142" s="57"/>
      <c r="V142" s="57"/>
      <c r="W142" s="57"/>
      <c r="X142" s="57"/>
    </row>
    <row r="143" spans="1:24" x14ac:dyDescent="0.2">
      <c r="A143" s="374">
        <v>22</v>
      </c>
      <c r="B143" s="374" t="str">
        <f t="shared" ca="1" si="34"/>
        <v>PRS</v>
      </c>
      <c r="C143" s="374" t="str">
        <f t="shared" ca="1" si="35"/>
        <v>HLT</v>
      </c>
      <c r="D143" s="374">
        <f t="shared" ca="1" si="36"/>
        <v>0</v>
      </c>
      <c r="E143" s="374">
        <f t="shared" ca="1" si="37"/>
        <v>0</v>
      </c>
      <c r="F143" s="374" t="str">
        <f t="shared" ca="1" si="38"/>
        <v>CJM</v>
      </c>
      <c r="G143" s="374">
        <f t="shared" ca="1" si="39"/>
        <v>0</v>
      </c>
      <c r="H143" s="374">
        <f t="shared" ca="1" si="40"/>
        <v>0</v>
      </c>
    </row>
    <row r="144" spans="1:24" x14ac:dyDescent="0.2">
      <c r="A144" s="374">
        <v>23</v>
      </c>
      <c r="B144" s="374" t="str">
        <f t="shared" ca="1" si="34"/>
        <v>RAC</v>
      </c>
      <c r="C144" s="374">
        <f t="shared" ca="1" si="35"/>
        <v>0</v>
      </c>
      <c r="D144" s="374">
        <f t="shared" ca="1" si="36"/>
        <v>0</v>
      </c>
      <c r="E144" s="374" t="str">
        <f t="shared" ca="1" si="37"/>
        <v>RAC</v>
      </c>
      <c r="F144" s="374">
        <f t="shared" ca="1" si="38"/>
        <v>0</v>
      </c>
      <c r="G144" s="374" t="str">
        <f t="shared" ca="1" si="39"/>
        <v>BBH</v>
      </c>
      <c r="H144" s="374">
        <f t="shared" ca="1" si="40"/>
        <v>0</v>
      </c>
    </row>
    <row r="145" spans="1:8" x14ac:dyDescent="0.2">
      <c r="A145" s="374">
        <v>24</v>
      </c>
      <c r="B145" s="374">
        <f t="shared" ca="1" si="34"/>
        <v>0</v>
      </c>
      <c r="C145" s="374">
        <f t="shared" ca="1" si="35"/>
        <v>0</v>
      </c>
      <c r="D145" s="374">
        <f t="shared" ca="1" si="36"/>
        <v>0</v>
      </c>
      <c r="E145" s="374" t="str">
        <f t="shared" ca="1" si="37"/>
        <v>MFS</v>
      </c>
      <c r="F145" s="374">
        <f t="shared" ca="1" si="38"/>
        <v>0</v>
      </c>
      <c r="G145" s="374">
        <f t="shared" ca="1" si="39"/>
        <v>0</v>
      </c>
      <c r="H145" s="374">
        <f t="shared" ca="1" si="40"/>
        <v>0</v>
      </c>
    </row>
    <row r="146" spans="1:8" x14ac:dyDescent="0.2">
      <c r="A146" s="374">
        <v>25</v>
      </c>
      <c r="B146" s="374">
        <f t="shared" ca="1" si="34"/>
        <v>0</v>
      </c>
      <c r="C146" s="374">
        <f t="shared" ca="1" si="35"/>
        <v>0</v>
      </c>
      <c r="D146" s="374">
        <f t="shared" ca="1" si="36"/>
        <v>0</v>
      </c>
      <c r="E146" s="374">
        <f t="shared" ca="1" si="37"/>
        <v>0</v>
      </c>
      <c r="F146" s="374">
        <f t="shared" ca="1" si="38"/>
        <v>0</v>
      </c>
      <c r="G146" s="374">
        <f t="shared" ca="1" si="39"/>
        <v>0</v>
      </c>
      <c r="H146" s="374" t="str">
        <f t="shared" ca="1" si="40"/>
        <v>BBH</v>
      </c>
    </row>
    <row r="147" spans="1:8" x14ac:dyDescent="0.2">
      <c r="A147" s="374">
        <v>26</v>
      </c>
      <c r="B147" s="374">
        <f t="shared" ca="1" si="34"/>
        <v>0</v>
      </c>
      <c r="C147" s="374">
        <f t="shared" ca="1" si="35"/>
        <v>0</v>
      </c>
      <c r="D147" s="374">
        <f t="shared" ca="1" si="36"/>
        <v>0</v>
      </c>
      <c r="E147" s="374">
        <f t="shared" ca="1" si="37"/>
        <v>0</v>
      </c>
      <c r="F147" s="374" t="str">
        <f t="shared" ca="1" si="38"/>
        <v>BBH</v>
      </c>
      <c r="G147" s="374">
        <f t="shared" ca="1" si="39"/>
        <v>0</v>
      </c>
      <c r="H147" s="374">
        <f t="shared" ca="1" si="40"/>
        <v>0</v>
      </c>
    </row>
    <row r="148" spans="1:8" x14ac:dyDescent="0.2">
      <c r="A148" s="374">
        <v>27</v>
      </c>
      <c r="B148" s="374" t="str">
        <f t="shared" ca="1" si="34"/>
        <v>PJC</v>
      </c>
      <c r="C148" s="374" t="str">
        <f t="shared" ca="1" si="35"/>
        <v>PRS</v>
      </c>
      <c r="D148" s="374">
        <f t="shared" ca="1" si="36"/>
        <v>0</v>
      </c>
      <c r="E148" s="374" t="str">
        <f t="shared" ca="1" si="37"/>
        <v>DJM</v>
      </c>
      <c r="F148" s="374">
        <f t="shared" ca="1" si="38"/>
        <v>0</v>
      </c>
      <c r="G148" s="374">
        <f t="shared" ca="1" si="39"/>
        <v>0</v>
      </c>
      <c r="H148" s="374">
        <f t="shared" ca="1" si="40"/>
        <v>0</v>
      </c>
    </row>
    <row r="149" spans="1:8" x14ac:dyDescent="0.2">
      <c r="A149" s="374">
        <v>28</v>
      </c>
      <c r="B149" s="374" t="str">
        <f t="shared" ca="1" si="34"/>
        <v>CJM</v>
      </c>
      <c r="C149" s="374">
        <f t="shared" ca="1" si="35"/>
        <v>0</v>
      </c>
      <c r="D149" s="374">
        <f t="shared" ca="1" si="36"/>
        <v>0</v>
      </c>
      <c r="E149" s="374">
        <f t="shared" ca="1" si="37"/>
        <v>0</v>
      </c>
      <c r="F149" s="374">
        <f t="shared" ca="1" si="38"/>
        <v>0</v>
      </c>
      <c r="G149" s="374">
        <f t="shared" ca="1" si="39"/>
        <v>0</v>
      </c>
      <c r="H149" s="374" t="str">
        <f t="shared" ca="1" si="40"/>
        <v>PJC</v>
      </c>
    </row>
    <row r="150" spans="1:8" x14ac:dyDescent="0.2">
      <c r="A150" s="374">
        <v>29</v>
      </c>
      <c r="B150" s="374">
        <f t="shared" ca="1" si="34"/>
        <v>0</v>
      </c>
      <c r="C150" s="374">
        <f t="shared" ca="1" si="35"/>
        <v>0</v>
      </c>
      <c r="D150" s="374">
        <f t="shared" ca="1" si="36"/>
        <v>0</v>
      </c>
      <c r="E150" s="374">
        <f t="shared" ca="1" si="37"/>
        <v>0</v>
      </c>
      <c r="F150" s="374">
        <f t="shared" ca="1" si="38"/>
        <v>0</v>
      </c>
      <c r="G150" s="374" t="str">
        <f t="shared" ca="1" si="39"/>
        <v>DJM</v>
      </c>
      <c r="H150" s="374">
        <f t="shared" ca="1" si="40"/>
        <v>0</v>
      </c>
    </row>
    <row r="151" spans="1:8" x14ac:dyDescent="0.2">
      <c r="A151" s="374">
        <v>30</v>
      </c>
      <c r="B151" s="374" t="str">
        <f t="shared" ca="1" si="34"/>
        <v>DJM</v>
      </c>
      <c r="C151" s="374">
        <f t="shared" ca="1" si="35"/>
        <v>0</v>
      </c>
      <c r="D151" s="374">
        <f t="shared" ca="1" si="36"/>
        <v>0</v>
      </c>
      <c r="E151" s="374">
        <f t="shared" ca="1" si="37"/>
        <v>0</v>
      </c>
      <c r="F151" s="374">
        <f t="shared" ca="1" si="38"/>
        <v>0</v>
      </c>
      <c r="G151" s="374">
        <f t="shared" ca="1" si="39"/>
        <v>0</v>
      </c>
      <c r="H151" s="374">
        <f t="shared" ca="1" si="40"/>
        <v>0</v>
      </c>
    </row>
    <row r="152" spans="1:8" x14ac:dyDescent="0.2">
      <c r="A152" s="374">
        <v>31</v>
      </c>
      <c r="B152" s="374">
        <f t="shared" ca="1" si="34"/>
        <v>0</v>
      </c>
      <c r="C152" s="374" t="str">
        <f t="shared" ca="1" si="35"/>
        <v>PRS</v>
      </c>
      <c r="D152" s="374">
        <f t="shared" ca="1" si="36"/>
        <v>0</v>
      </c>
      <c r="E152" s="374" t="str">
        <f t="shared" ca="1" si="37"/>
        <v>JGE</v>
      </c>
      <c r="F152" s="374">
        <f t="shared" ca="1" si="38"/>
        <v>0</v>
      </c>
      <c r="G152" s="374" t="str">
        <f t="shared" ca="1" si="39"/>
        <v>PRS</v>
      </c>
      <c r="H152" s="374">
        <f t="shared" ca="1" si="40"/>
        <v>0</v>
      </c>
    </row>
    <row r="153" spans="1:8" x14ac:dyDescent="0.2">
      <c r="A153" s="374">
        <v>32</v>
      </c>
      <c r="B153" s="374">
        <f t="shared" ca="1" si="34"/>
        <v>0</v>
      </c>
      <c r="C153" s="374">
        <f t="shared" ca="1" si="35"/>
        <v>0</v>
      </c>
      <c r="D153" s="374">
        <f t="shared" ca="1" si="36"/>
        <v>0</v>
      </c>
      <c r="E153" s="374">
        <f t="shared" ca="1" si="37"/>
        <v>0</v>
      </c>
      <c r="F153" s="374" t="str">
        <f t="shared" ca="1" si="38"/>
        <v>MFS</v>
      </c>
      <c r="G153" s="374">
        <f t="shared" ca="1" si="39"/>
        <v>0</v>
      </c>
      <c r="H153" s="374">
        <f t="shared" ca="1" si="40"/>
        <v>0</v>
      </c>
    </row>
    <row r="154" spans="1:8" x14ac:dyDescent="0.2">
      <c r="A154" s="374">
        <v>33</v>
      </c>
      <c r="B154" s="374">
        <f t="shared" ca="1" si="34"/>
        <v>0</v>
      </c>
      <c r="C154" s="374">
        <f t="shared" ca="1" si="35"/>
        <v>0</v>
      </c>
      <c r="D154" s="374">
        <f t="shared" ca="1" si="36"/>
        <v>0</v>
      </c>
      <c r="E154" s="374">
        <f t="shared" ca="1" si="37"/>
        <v>0</v>
      </c>
      <c r="F154" s="374">
        <f t="shared" ca="1" si="38"/>
        <v>0</v>
      </c>
      <c r="G154" s="374" t="str">
        <f t="shared" ca="1" si="39"/>
        <v>CJM</v>
      </c>
      <c r="H154" s="374">
        <f t="shared" ca="1" si="40"/>
        <v>0</v>
      </c>
    </row>
    <row r="155" spans="1:8" x14ac:dyDescent="0.2">
      <c r="A155" s="374">
        <v>34</v>
      </c>
      <c r="B155" s="374" t="str">
        <f t="shared" ca="1" si="34"/>
        <v>MFS</v>
      </c>
      <c r="C155" s="374">
        <f t="shared" ca="1" si="35"/>
        <v>0</v>
      </c>
      <c r="D155" s="374">
        <f t="shared" ca="1" si="36"/>
        <v>0</v>
      </c>
      <c r="E155" s="374">
        <f t="shared" ca="1" si="37"/>
        <v>0</v>
      </c>
      <c r="F155" s="374" t="str">
        <f t="shared" ca="1" si="38"/>
        <v>PJC</v>
      </c>
      <c r="G155" s="374">
        <f t="shared" ca="1" si="39"/>
        <v>0</v>
      </c>
      <c r="H155" s="374">
        <f t="shared" ca="1" si="40"/>
        <v>0</v>
      </c>
    </row>
    <row r="156" spans="1:8" x14ac:dyDescent="0.2">
      <c r="A156" s="374">
        <v>35</v>
      </c>
      <c r="B156" s="374">
        <f t="shared" ca="1" si="34"/>
        <v>0</v>
      </c>
      <c r="C156" s="374">
        <f t="shared" ca="1" si="35"/>
        <v>0</v>
      </c>
      <c r="D156" s="374">
        <f t="shared" ca="1" si="36"/>
        <v>0</v>
      </c>
      <c r="E156" s="374">
        <f t="shared" ca="1" si="37"/>
        <v>0</v>
      </c>
      <c r="F156" s="374">
        <f t="shared" ca="1" si="38"/>
        <v>0</v>
      </c>
      <c r="G156" s="374">
        <f t="shared" ca="1" si="39"/>
        <v>0</v>
      </c>
      <c r="H156" s="374">
        <f t="shared" ca="1" si="40"/>
        <v>0</v>
      </c>
    </row>
    <row r="157" spans="1:8" x14ac:dyDescent="0.2">
      <c r="A157" s="374">
        <v>36</v>
      </c>
      <c r="B157" s="374">
        <f t="shared" ca="1" si="34"/>
        <v>0</v>
      </c>
      <c r="C157" s="374">
        <f t="shared" ca="1" si="35"/>
        <v>0</v>
      </c>
      <c r="D157" s="374">
        <f t="shared" ca="1" si="36"/>
        <v>0</v>
      </c>
      <c r="E157" s="374">
        <f t="shared" ca="1" si="37"/>
        <v>0</v>
      </c>
      <c r="F157" s="374">
        <f t="shared" ca="1" si="38"/>
        <v>0</v>
      </c>
      <c r="G157" s="374">
        <f t="shared" ca="1" si="39"/>
        <v>0</v>
      </c>
      <c r="H157" s="374" t="str">
        <f t="shared" ca="1" si="40"/>
        <v>HLT</v>
      </c>
    </row>
    <row r="158" spans="1:8" x14ac:dyDescent="0.2">
      <c r="A158" s="374">
        <v>37</v>
      </c>
      <c r="B158" s="374" t="str">
        <f t="shared" ca="1" si="34"/>
        <v>HLT</v>
      </c>
      <c r="C158" s="374">
        <f t="shared" ca="1" si="35"/>
        <v>0</v>
      </c>
      <c r="D158" s="374">
        <f t="shared" ca="1" si="36"/>
        <v>0</v>
      </c>
      <c r="E158" s="374">
        <f t="shared" ca="1" si="37"/>
        <v>0</v>
      </c>
      <c r="F158" s="374">
        <f t="shared" ca="1" si="38"/>
        <v>0</v>
      </c>
      <c r="G158" s="374">
        <f t="shared" ca="1" si="39"/>
        <v>0</v>
      </c>
      <c r="H158" s="374" t="str">
        <f t="shared" ca="1" si="40"/>
        <v>PRS</v>
      </c>
    </row>
    <row r="159" spans="1:8" x14ac:dyDescent="0.2">
      <c r="A159" s="374">
        <v>38</v>
      </c>
      <c r="B159" s="374">
        <f t="shared" ca="1" si="34"/>
        <v>0</v>
      </c>
      <c r="C159" s="374">
        <f t="shared" ca="1" si="35"/>
        <v>0</v>
      </c>
      <c r="D159" s="374" t="str">
        <f t="shared" ca="1" si="36"/>
        <v>REC</v>
      </c>
      <c r="E159" s="374">
        <f t="shared" ca="1" si="37"/>
        <v>0</v>
      </c>
      <c r="F159" s="374">
        <f t="shared" ca="1" si="38"/>
        <v>0</v>
      </c>
      <c r="G159" s="374">
        <f t="shared" ca="1" si="39"/>
        <v>0</v>
      </c>
      <c r="H159" s="374">
        <f t="shared" ca="1" si="40"/>
        <v>0</v>
      </c>
    </row>
    <row r="160" spans="1:8" x14ac:dyDescent="0.2">
      <c r="A160" s="374">
        <v>39</v>
      </c>
      <c r="B160" s="374">
        <f t="shared" ca="1" si="34"/>
        <v>0</v>
      </c>
      <c r="C160" s="374">
        <f t="shared" ca="1" si="35"/>
        <v>0</v>
      </c>
      <c r="D160" s="374">
        <f t="shared" ca="1" si="36"/>
        <v>0</v>
      </c>
      <c r="E160" s="374" t="str">
        <f t="shared" ca="1" si="37"/>
        <v>RAC</v>
      </c>
      <c r="F160" s="374">
        <f t="shared" ca="1" si="38"/>
        <v>0</v>
      </c>
      <c r="G160" s="374" t="str">
        <f t="shared" ca="1" si="39"/>
        <v>REC</v>
      </c>
      <c r="H160" s="374">
        <f t="shared" ca="1" si="40"/>
        <v>0</v>
      </c>
    </row>
    <row r="161" spans="1:17" x14ac:dyDescent="0.2">
      <c r="A161" s="374">
        <v>40</v>
      </c>
      <c r="B161" s="374" t="str">
        <f t="shared" ca="1" si="34"/>
        <v>JGE</v>
      </c>
      <c r="C161" s="374">
        <f t="shared" ca="1" si="35"/>
        <v>0</v>
      </c>
      <c r="D161" s="374">
        <f t="shared" ca="1" si="36"/>
        <v>0</v>
      </c>
      <c r="E161" s="374">
        <f t="shared" ca="1" si="37"/>
        <v>0</v>
      </c>
      <c r="F161" s="374">
        <f t="shared" ca="1" si="38"/>
        <v>0</v>
      </c>
      <c r="G161" s="374" t="str">
        <f t="shared" ca="1" si="39"/>
        <v>PRS</v>
      </c>
      <c r="H161" s="374">
        <f t="shared" ca="1" si="40"/>
        <v>0</v>
      </c>
    </row>
    <row r="162" spans="1:17" x14ac:dyDescent="0.2">
      <c r="A162" s="374">
        <v>41</v>
      </c>
      <c r="B162" s="374" t="str">
        <f t="shared" ca="1" si="34"/>
        <v>RAC</v>
      </c>
      <c r="C162" s="374">
        <f t="shared" ca="1" si="35"/>
        <v>0</v>
      </c>
      <c r="D162" s="374">
        <f t="shared" ca="1" si="36"/>
        <v>0</v>
      </c>
      <c r="E162" s="374">
        <f t="shared" ca="1" si="37"/>
        <v>0</v>
      </c>
      <c r="F162" s="374">
        <f t="shared" ca="1" si="38"/>
        <v>0</v>
      </c>
      <c r="G162" s="374">
        <f t="shared" ca="1" si="39"/>
        <v>0</v>
      </c>
      <c r="H162" s="374">
        <f t="shared" ca="1" si="40"/>
        <v>0</v>
      </c>
    </row>
    <row r="163" spans="1:17" x14ac:dyDescent="0.2">
      <c r="A163" s="374">
        <v>42</v>
      </c>
      <c r="B163" s="374" t="str">
        <f t="shared" ca="1" si="34"/>
        <v>CJM</v>
      </c>
      <c r="C163" s="374">
        <f t="shared" ca="1" si="35"/>
        <v>0</v>
      </c>
      <c r="D163" s="374">
        <f t="shared" ca="1" si="36"/>
        <v>0</v>
      </c>
      <c r="E163" s="374">
        <f t="shared" ca="1" si="37"/>
        <v>0</v>
      </c>
      <c r="F163" s="374">
        <f t="shared" ca="1" si="38"/>
        <v>0</v>
      </c>
      <c r="G163" s="374">
        <f t="shared" ca="1" si="39"/>
        <v>0</v>
      </c>
      <c r="H163" s="374">
        <f t="shared" ca="1" si="40"/>
        <v>0</v>
      </c>
    </row>
    <row r="164" spans="1:17" x14ac:dyDescent="0.2">
      <c r="A164" s="374">
        <v>43</v>
      </c>
      <c r="B164" s="374">
        <f t="shared" ca="1" si="34"/>
        <v>0</v>
      </c>
      <c r="C164" s="374">
        <f t="shared" ca="1" si="35"/>
        <v>0</v>
      </c>
      <c r="D164" s="374">
        <f t="shared" ca="1" si="36"/>
        <v>0</v>
      </c>
      <c r="E164" s="374">
        <f t="shared" ca="1" si="37"/>
        <v>0</v>
      </c>
      <c r="F164" s="374">
        <f t="shared" ca="1" si="38"/>
        <v>0</v>
      </c>
      <c r="G164" s="374">
        <f t="shared" ca="1" si="39"/>
        <v>0</v>
      </c>
      <c r="H164" s="374">
        <f t="shared" ca="1" si="40"/>
        <v>0</v>
      </c>
    </row>
    <row r="165" spans="1:17" x14ac:dyDescent="0.2">
      <c r="A165" s="374">
        <v>44</v>
      </c>
      <c r="B165" s="374">
        <f t="shared" ca="1" si="34"/>
        <v>0</v>
      </c>
      <c r="C165" s="374">
        <f t="shared" ca="1" si="35"/>
        <v>0</v>
      </c>
      <c r="D165" s="374">
        <f t="shared" ca="1" si="36"/>
        <v>0</v>
      </c>
      <c r="E165" s="374">
        <f t="shared" ca="1" si="37"/>
        <v>0</v>
      </c>
      <c r="F165" s="374">
        <f t="shared" ca="1" si="38"/>
        <v>0</v>
      </c>
      <c r="G165" s="374">
        <f t="shared" ca="1" si="39"/>
        <v>0</v>
      </c>
      <c r="H165" s="374">
        <f t="shared" ca="1" si="40"/>
        <v>0</v>
      </c>
    </row>
    <row r="166" spans="1:17" x14ac:dyDescent="0.2">
      <c r="A166" s="374">
        <v>45</v>
      </c>
      <c r="B166" s="374" t="str">
        <f t="shared" ca="1" si="34"/>
        <v>MFS</v>
      </c>
      <c r="C166" s="374" t="str">
        <f t="shared" ca="1" si="35"/>
        <v>JGE</v>
      </c>
      <c r="D166" s="374">
        <f t="shared" ca="1" si="36"/>
        <v>0</v>
      </c>
      <c r="E166" s="374">
        <f t="shared" ca="1" si="37"/>
        <v>0</v>
      </c>
      <c r="F166" s="374">
        <f t="shared" ca="1" si="38"/>
        <v>0</v>
      </c>
      <c r="G166" s="374">
        <f t="shared" ca="1" si="39"/>
        <v>0</v>
      </c>
      <c r="H166" s="374" t="str">
        <f t="shared" ca="1" si="40"/>
        <v>CJM</v>
      </c>
    </row>
    <row r="167" spans="1:17" x14ac:dyDescent="0.2">
      <c r="A167" s="374">
        <v>46</v>
      </c>
      <c r="B167" s="374">
        <f t="shared" ca="1" si="34"/>
        <v>0</v>
      </c>
      <c r="C167" s="374">
        <f t="shared" ca="1" si="35"/>
        <v>0</v>
      </c>
      <c r="D167" s="374">
        <f t="shared" ca="1" si="36"/>
        <v>0</v>
      </c>
      <c r="E167" s="374">
        <f t="shared" ca="1" si="37"/>
        <v>0</v>
      </c>
      <c r="F167" s="374">
        <f t="shared" ca="1" si="38"/>
        <v>0</v>
      </c>
      <c r="G167" s="374">
        <f t="shared" ca="1" si="39"/>
        <v>0</v>
      </c>
      <c r="H167" s="374">
        <f t="shared" ca="1" si="40"/>
        <v>0</v>
      </c>
    </row>
    <row r="168" spans="1:17" x14ac:dyDescent="0.2">
      <c r="A168" s="374">
        <v>47</v>
      </c>
      <c r="B168" s="374">
        <f t="shared" ca="1" si="34"/>
        <v>0</v>
      </c>
      <c r="C168" s="374">
        <f t="shared" ca="1" si="35"/>
        <v>0</v>
      </c>
      <c r="D168" s="374" t="str">
        <f t="shared" ca="1" si="36"/>
        <v>REC</v>
      </c>
      <c r="E168" s="374" t="str">
        <f t="shared" ca="1" si="37"/>
        <v>JGE</v>
      </c>
      <c r="F168" s="374" t="str">
        <f t="shared" ca="1" si="38"/>
        <v>DJM</v>
      </c>
      <c r="G168" s="374">
        <f t="shared" ca="1" si="39"/>
        <v>0</v>
      </c>
      <c r="H168" s="374">
        <f t="shared" ca="1" si="40"/>
        <v>0</v>
      </c>
    </row>
    <row r="169" spans="1:17" x14ac:dyDescent="0.2">
      <c r="A169" s="374">
        <v>48</v>
      </c>
      <c r="B169" s="374">
        <f t="shared" ca="1" si="34"/>
        <v>0</v>
      </c>
      <c r="C169" s="374" t="str">
        <f t="shared" ca="1" si="35"/>
        <v>MFS</v>
      </c>
      <c r="D169" s="374">
        <f t="shared" ca="1" si="36"/>
        <v>0</v>
      </c>
      <c r="E169" s="374">
        <f t="shared" ca="1" si="37"/>
        <v>0</v>
      </c>
      <c r="F169" s="374">
        <f t="shared" ca="1" si="38"/>
        <v>0</v>
      </c>
      <c r="G169" s="374">
        <f t="shared" ca="1" si="39"/>
        <v>0</v>
      </c>
      <c r="H169" s="374">
        <f t="shared" ca="1" si="40"/>
        <v>0</v>
      </c>
    </row>
    <row r="170" spans="1:17" x14ac:dyDescent="0.2">
      <c r="A170" s="374">
        <v>49</v>
      </c>
      <c r="B170" s="374">
        <f t="shared" ca="1" si="34"/>
        <v>0</v>
      </c>
      <c r="C170" s="374">
        <f t="shared" ca="1" si="35"/>
        <v>0</v>
      </c>
      <c r="D170" s="374">
        <f t="shared" ca="1" si="36"/>
        <v>0</v>
      </c>
      <c r="E170" s="374">
        <f t="shared" ca="1" si="37"/>
        <v>0</v>
      </c>
      <c r="F170" s="374">
        <f t="shared" ca="1" si="38"/>
        <v>0</v>
      </c>
      <c r="G170" s="374">
        <f t="shared" ca="1" si="39"/>
        <v>0</v>
      </c>
      <c r="H170" s="374" t="str">
        <f t="shared" ca="1" si="40"/>
        <v>RAC</v>
      </c>
    </row>
    <row r="171" spans="1:17" s="374" customFormat="1" x14ac:dyDescent="0.2">
      <c r="A171" s="374">
        <v>50</v>
      </c>
      <c r="B171" s="374" t="str">
        <f t="shared" ca="1" si="34"/>
        <v>DJM</v>
      </c>
      <c r="C171" s="374">
        <f t="shared" ca="1" si="35"/>
        <v>0</v>
      </c>
      <c r="D171" s="374">
        <f t="shared" ca="1" si="36"/>
        <v>0</v>
      </c>
      <c r="E171" s="374" t="str">
        <f t="shared" ca="1" si="37"/>
        <v>CJM</v>
      </c>
      <c r="F171" s="374">
        <f t="shared" ca="1" si="38"/>
        <v>0</v>
      </c>
      <c r="G171" s="374" t="str">
        <f t="shared" ca="1" si="39"/>
        <v>PJC</v>
      </c>
      <c r="H171" s="374">
        <f t="shared" ca="1" si="40"/>
        <v>0</v>
      </c>
      <c r="I171" s="3"/>
      <c r="K171" s="4"/>
      <c r="L171" s="4"/>
      <c r="M171" s="4"/>
      <c r="N171" s="4"/>
      <c r="O171" s="4"/>
      <c r="P171" s="4"/>
      <c r="Q171" s="4"/>
    </row>
    <row r="172" spans="1:17" s="374" customFormat="1" x14ac:dyDescent="0.2">
      <c r="A172" s="374">
        <v>51</v>
      </c>
      <c r="B172" s="374">
        <f t="shared" ca="1" si="34"/>
        <v>0</v>
      </c>
      <c r="C172" s="374">
        <f t="shared" ca="1" si="35"/>
        <v>0</v>
      </c>
      <c r="D172" s="374">
        <f t="shared" ca="1" si="36"/>
        <v>0</v>
      </c>
      <c r="E172" s="374">
        <f t="shared" ca="1" si="37"/>
        <v>0</v>
      </c>
      <c r="F172" s="374">
        <f t="shared" ca="1" si="38"/>
        <v>0</v>
      </c>
      <c r="G172" s="374">
        <f t="shared" ca="1" si="39"/>
        <v>0</v>
      </c>
      <c r="H172" s="374">
        <f t="shared" ca="1" si="40"/>
        <v>0</v>
      </c>
      <c r="I172" s="3"/>
      <c r="K172" s="4"/>
      <c r="L172" s="4"/>
      <c r="M172" s="4"/>
      <c r="N172" s="4"/>
      <c r="O172" s="4"/>
      <c r="P172" s="4"/>
      <c r="Q172" s="4"/>
    </row>
    <row r="173" spans="1:17" s="374" customFormat="1" x14ac:dyDescent="0.2">
      <c r="A173" s="374">
        <v>52</v>
      </c>
      <c r="B173" s="60">
        <f>IF(CurrentRoster!B334&gt;(FirstRosterDay+364),"",CurrentRoster!B337)</f>
        <v>0</v>
      </c>
      <c r="C173" s="60">
        <f>IF(CurrentRoster!C334&gt;(FirstRosterDay+364),"",CurrentRoster!C337)</f>
        <v>0</v>
      </c>
      <c r="D173" s="60">
        <f>IF(CurrentRoster!D334&gt;(FirstRosterDay+364),"",CurrentRoster!D337)</f>
        <v>0</v>
      </c>
      <c r="E173" s="60">
        <f>IF(CurrentRoster!E334&gt;(FirstRosterDay+364),"",CurrentRoster!E337)</f>
        <v>0</v>
      </c>
      <c r="F173" s="60" t="str">
        <f>IF(CurrentRoster!F334&gt;(FirstRosterDay+364),"",CurrentRoster!F337)</f>
        <v/>
      </c>
      <c r="G173" s="60" t="str">
        <f>IF(CurrentRoster!G334&gt;(FirstRosterDay+364),"",CurrentRoster!G337)</f>
        <v/>
      </c>
      <c r="H173" s="60" t="str">
        <f>IF(CurrentRoster!H334&gt;(FirstRosterDay+364),"",CurrentRoster!H337)</f>
        <v/>
      </c>
      <c r="I173" s="3"/>
      <c r="K173" s="4"/>
      <c r="L173" s="4"/>
      <c r="M173" s="4"/>
      <c r="N173" s="4"/>
      <c r="O173" s="4"/>
      <c r="P173" s="4"/>
      <c r="Q173" s="4"/>
    </row>
    <row r="175" spans="1:17" x14ac:dyDescent="0.2">
      <c r="A175" s="2"/>
      <c r="B175" s="3"/>
      <c r="C175" s="3"/>
      <c r="D175" s="3"/>
      <c r="E175" s="3"/>
      <c r="F175" s="3"/>
      <c r="G175" s="3"/>
      <c r="H175" s="3"/>
    </row>
    <row r="176" spans="1:17" x14ac:dyDescent="0.2">
      <c r="A176" t="s">
        <v>59</v>
      </c>
      <c r="E176" s="20"/>
      <c r="F176" s="16"/>
    </row>
    <row r="177" spans="1:6" x14ac:dyDescent="0.2">
      <c r="A177" t="s">
        <v>342</v>
      </c>
      <c r="E177" s="20"/>
      <c r="F177" s="16"/>
    </row>
    <row r="178" spans="1:6" x14ac:dyDescent="0.2">
      <c r="A178" t="s">
        <v>343</v>
      </c>
      <c r="E178" s="20"/>
      <c r="F178" s="16"/>
    </row>
    <row r="179" spans="1:6" x14ac:dyDescent="0.2">
      <c r="A179" t="s">
        <v>266</v>
      </c>
      <c r="E179" s="20"/>
      <c r="F179" s="16"/>
    </row>
    <row r="180" spans="1:6" x14ac:dyDescent="0.2">
      <c r="A180" t="s">
        <v>265</v>
      </c>
      <c r="E180" s="20"/>
      <c r="F180" s="16"/>
    </row>
    <row r="181" spans="1:6" x14ac:dyDescent="0.2">
      <c r="E181" s="20"/>
      <c r="F181" s="16"/>
    </row>
    <row r="182" spans="1:6" x14ac:dyDescent="0.2">
      <c r="E182" s="20"/>
      <c r="F182" s="16"/>
    </row>
    <row r="183" spans="1:6" x14ac:dyDescent="0.2">
      <c r="E183" s="20"/>
      <c r="F183" s="16"/>
    </row>
    <row r="184" spans="1:6" x14ac:dyDescent="0.2">
      <c r="E184" s="20"/>
      <c r="F184" s="16"/>
    </row>
    <row r="185" spans="1:6" x14ac:dyDescent="0.2">
      <c r="E185" s="20"/>
    </row>
    <row r="186" spans="1:6" x14ac:dyDescent="0.2">
      <c r="E186" s="20"/>
    </row>
    <row r="187" spans="1:6" x14ac:dyDescent="0.2">
      <c r="E187" s="20"/>
    </row>
    <row r="188" spans="1:6" x14ac:dyDescent="0.2">
      <c r="E188" s="20"/>
    </row>
    <row r="189" spans="1:6" x14ac:dyDescent="0.2">
      <c r="E189" s="20"/>
    </row>
    <row r="190" spans="1:6" x14ac:dyDescent="0.2">
      <c r="E190" s="20"/>
    </row>
    <row r="191" spans="1:6" x14ac:dyDescent="0.2">
      <c r="E191" s="20"/>
    </row>
    <row r="192" spans="1:6" x14ac:dyDescent="0.2">
      <c r="E192" s="20"/>
    </row>
    <row r="193" spans="2:11" x14ac:dyDescent="0.2">
      <c r="E193" s="20"/>
    </row>
    <row r="194" spans="2:11" x14ac:dyDescent="0.2">
      <c r="E194" s="20"/>
    </row>
    <row r="195" spans="2:11" x14ac:dyDescent="0.2">
      <c r="E195" s="20"/>
    </row>
    <row r="196" spans="2:11" x14ac:dyDescent="0.2">
      <c r="E196" s="20"/>
    </row>
    <row r="197" spans="2:11" x14ac:dyDescent="0.2">
      <c r="E197" s="20"/>
    </row>
    <row r="198" spans="2:11" x14ac:dyDescent="0.2">
      <c r="B198" s="57"/>
      <c r="C198" s="57"/>
      <c r="D198" s="57"/>
      <c r="E198" s="59"/>
      <c r="F198" s="57"/>
      <c r="G198" s="57"/>
      <c r="H198" s="57"/>
      <c r="I198" s="57"/>
      <c r="J198" s="57"/>
      <c r="K198" s="56"/>
    </row>
    <row r="199" spans="2:11" x14ac:dyDescent="0.2">
      <c r="B199" s="57"/>
      <c r="C199" s="57"/>
      <c r="D199" s="57"/>
      <c r="E199" s="59"/>
      <c r="F199" s="57"/>
      <c r="G199" s="57"/>
      <c r="H199" s="57"/>
      <c r="I199" s="57"/>
      <c r="J199" s="57"/>
      <c r="K199" s="56"/>
    </row>
    <row r="200" spans="2:11" x14ac:dyDescent="0.2">
      <c r="B200" s="57"/>
      <c r="C200" s="57"/>
      <c r="D200" s="57"/>
      <c r="E200" s="59"/>
      <c r="F200" s="57"/>
      <c r="G200" s="57"/>
      <c r="H200" s="57"/>
      <c r="I200" s="57"/>
      <c r="J200" s="57"/>
      <c r="K200" s="56"/>
    </row>
    <row r="201" spans="2:11" x14ac:dyDescent="0.2">
      <c r="B201" s="57"/>
      <c r="C201" s="57"/>
      <c r="D201" s="57"/>
      <c r="E201" s="57"/>
      <c r="F201" s="57"/>
      <c r="G201" s="57"/>
      <c r="H201" s="57"/>
      <c r="I201" s="57"/>
      <c r="J201" s="57"/>
      <c r="K201" s="56"/>
    </row>
    <row r="202" spans="2:11" x14ac:dyDescent="0.2">
      <c r="B202" s="57"/>
      <c r="C202" s="57"/>
      <c r="D202" s="57"/>
      <c r="E202" s="57"/>
      <c r="F202" s="57"/>
      <c r="G202" s="57"/>
      <c r="H202" s="57"/>
      <c r="I202" s="57"/>
      <c r="J202" s="57"/>
      <c r="K202" s="56"/>
    </row>
    <row r="203" spans="2:11" x14ac:dyDescent="0.2">
      <c r="B203" s="57"/>
      <c r="C203" s="57"/>
      <c r="D203" s="57"/>
      <c r="E203" s="59"/>
      <c r="F203" s="57"/>
      <c r="G203" s="57"/>
      <c r="H203" s="57"/>
      <c r="I203" s="57"/>
      <c r="J203" s="57"/>
      <c r="K203" s="56"/>
    </row>
    <row r="204" spans="2:11" x14ac:dyDescent="0.2">
      <c r="B204" s="57"/>
      <c r="C204" s="57"/>
      <c r="D204" s="57"/>
      <c r="E204" s="59"/>
      <c r="F204" s="57"/>
      <c r="G204" s="57"/>
      <c r="H204" s="57"/>
      <c r="I204" s="57"/>
      <c r="J204" s="57"/>
      <c r="K204" s="56"/>
    </row>
    <row r="205" spans="2:11" x14ac:dyDescent="0.2">
      <c r="B205" s="57"/>
      <c r="C205" s="57"/>
      <c r="D205" s="57"/>
      <c r="E205" s="59"/>
      <c r="F205" s="57"/>
      <c r="G205" s="57"/>
      <c r="H205" s="57"/>
      <c r="I205" s="57"/>
      <c r="J205" s="57"/>
      <c r="K205" s="56"/>
    </row>
    <row r="206" spans="2:11" x14ac:dyDescent="0.2">
      <c r="B206" s="57"/>
      <c r="C206" s="57"/>
      <c r="D206" s="57"/>
      <c r="E206" s="59"/>
      <c r="F206" s="57"/>
      <c r="G206" s="57"/>
      <c r="H206" s="57"/>
      <c r="I206" s="57"/>
      <c r="J206" s="57"/>
      <c r="K206" s="56"/>
    </row>
    <row r="207" spans="2:11" x14ac:dyDescent="0.2">
      <c r="B207" s="57"/>
      <c r="C207" s="57"/>
      <c r="D207" s="57"/>
      <c r="E207" s="59"/>
      <c r="F207" s="57"/>
      <c r="G207" s="57"/>
      <c r="H207" s="57"/>
      <c r="I207" s="57"/>
      <c r="J207" s="57"/>
      <c r="K207" s="56"/>
    </row>
    <row r="208" spans="2:11" x14ac:dyDescent="0.2">
      <c r="E208" s="20"/>
    </row>
    <row r="209" spans="5:5" x14ac:dyDescent="0.2">
      <c r="E209" s="20"/>
    </row>
    <row r="210" spans="5:5" x14ac:dyDescent="0.2">
      <c r="E210" s="20"/>
    </row>
    <row r="211" spans="5:5" x14ac:dyDescent="0.2">
      <c r="E211" s="20"/>
    </row>
    <row r="212" spans="5:5" x14ac:dyDescent="0.2">
      <c r="E212" s="20"/>
    </row>
    <row r="213" spans="5:5" x14ac:dyDescent="0.2">
      <c r="E213" s="20"/>
    </row>
    <row r="214" spans="5:5" x14ac:dyDescent="0.2">
      <c r="E214" s="20"/>
    </row>
    <row r="215" spans="5:5" x14ac:dyDescent="0.2">
      <c r="E215" s="20"/>
    </row>
    <row r="216" spans="5:5" x14ac:dyDescent="0.2">
      <c r="E216" s="20"/>
    </row>
    <row r="217" spans="5:5" x14ac:dyDescent="0.2">
      <c r="E217" s="20"/>
    </row>
    <row r="218" spans="5:5" x14ac:dyDescent="0.2">
      <c r="E218" s="20"/>
    </row>
    <row r="219" spans="5:5" x14ac:dyDescent="0.2">
      <c r="E219" s="20"/>
    </row>
    <row r="220" spans="5:5" x14ac:dyDescent="0.2">
      <c r="E220" s="20"/>
    </row>
    <row r="221" spans="5:5" x14ac:dyDescent="0.2">
      <c r="E221" s="20"/>
    </row>
    <row r="222" spans="5:5" x14ac:dyDescent="0.2">
      <c r="E222" s="20"/>
    </row>
    <row r="223" spans="5:5" x14ac:dyDescent="0.2">
      <c r="E223" s="20"/>
    </row>
    <row r="224" spans="5:5" x14ac:dyDescent="0.2">
      <c r="E224" s="20"/>
    </row>
    <row r="225" spans="5:5" x14ac:dyDescent="0.2">
      <c r="E225" s="20"/>
    </row>
    <row r="226" spans="5:5" x14ac:dyDescent="0.2">
      <c r="E226" s="20"/>
    </row>
    <row r="227" spans="5:5" x14ac:dyDescent="0.2">
      <c r="E227" s="20"/>
    </row>
    <row r="298" spans="1:8" x14ac:dyDescent="0.2">
      <c r="A298" s="2" t="s">
        <v>142</v>
      </c>
    </row>
    <row r="299" spans="1:8" x14ac:dyDescent="0.2">
      <c r="A299">
        <v>-2</v>
      </c>
      <c r="B299" s="60" t="str">
        <f>IF(CurrentRoster!B10&lt;FirstRosterDay,"",CurrentRoster!B14)</f>
        <v/>
      </c>
      <c r="C299" s="60" t="str">
        <f>IF(CurrentRoster!C10&lt;FirstRosterDay,"",CurrentRoster!C14)</f>
        <v/>
      </c>
      <c r="D299" s="60" t="str">
        <f>IF(CurrentRoster!D10&lt;FirstRosterDay,"",CurrentRoster!D14)</f>
        <v/>
      </c>
      <c r="E299" s="60" t="str">
        <f>IF(CurrentRoster!E10&lt;FirstRosterDay,"",CurrentRoster!E14)</f>
        <v/>
      </c>
      <c r="F299" s="60" t="str">
        <f>IF(CurrentRoster!F10&lt;FirstRosterDay,"",CurrentRoster!F14)</f>
        <v/>
      </c>
      <c r="G299" s="60" t="str">
        <f>IF(CurrentRoster!G10&lt;FirstRosterDay,"",CurrentRoster!G14)</f>
        <v/>
      </c>
      <c r="H299" s="60" t="str">
        <f>IF(CurrentRoster!H10&lt;FirstRosterDay,"",CurrentRoster!H14)</f>
        <v/>
      </c>
    </row>
    <row r="300" spans="1:8" x14ac:dyDescent="0.2">
      <c r="A300">
        <v>-1</v>
      </c>
      <c r="B300" s="60" t="str">
        <f>IF(CurrentRoster!B16&lt;FirstRosterDay,"",CurrentRoster!B20)</f>
        <v/>
      </c>
      <c r="C300" s="60" t="str">
        <f>IF(CurrentRoster!C16&lt;FirstRosterDay,"",CurrentRoster!C20)</f>
        <v/>
      </c>
      <c r="D300" s="60" t="str">
        <f>IF(CurrentRoster!D16&lt;FirstRosterDay,"",CurrentRoster!D20)</f>
        <v/>
      </c>
      <c r="E300" s="60" t="str">
        <f>IF(CurrentRoster!E16&lt;FirstRosterDay,"",CurrentRoster!E20)</f>
        <v/>
      </c>
      <c r="F300" s="60" t="str">
        <f>IF(CurrentRoster!F16&lt;FirstRosterDay,"",CurrentRoster!F20)</f>
        <v/>
      </c>
      <c r="G300" s="60" t="str">
        <f>IF(CurrentRoster!G16&lt;FirstRosterDay,"",CurrentRoster!G20)</f>
        <v/>
      </c>
      <c r="H300" s="60" t="str">
        <f>IF(CurrentRoster!H16&lt;FirstRosterDay,"",CurrentRoster!H20)</f>
        <v/>
      </c>
    </row>
    <row r="301" spans="1:8" x14ac:dyDescent="0.2">
      <c r="A301">
        <v>0</v>
      </c>
      <c r="B301" s="60" t="str">
        <f>IF(CurrentRoster!B22&lt;FirstRosterDay,"",CurrentRoster!B26)</f>
        <v/>
      </c>
      <c r="C301" s="60" t="str">
        <f>IF(CurrentRoster!C22&lt;FirstRosterDay,"",CurrentRoster!C26)</f>
        <v/>
      </c>
      <c r="D301" s="60" t="str">
        <f>IF(CurrentRoster!D22&lt;FirstRosterDay,"",CurrentRoster!D26)</f>
        <v/>
      </c>
      <c r="E301" s="60" t="str">
        <f>IF(CurrentRoster!E22&lt;FirstRosterDay,"",CurrentRoster!E26)</f>
        <v>DBC</v>
      </c>
      <c r="F301" s="60" t="str">
        <f>IF(CurrentRoster!F22&lt;FirstRosterDay,"",CurrentRoster!F26)</f>
        <v>HLT</v>
      </c>
      <c r="G301" s="60" t="str">
        <f>IF(CurrentRoster!G22&lt;FirstRosterDay,"",CurrentRoster!G26)</f>
        <v>HLT</v>
      </c>
      <c r="H301" s="60" t="str">
        <f>IF(CurrentRoster!H22&lt;FirstRosterDay,"",CurrentRoster!H26)</f>
        <v>HLT</v>
      </c>
    </row>
    <row r="302" spans="1:8" x14ac:dyDescent="0.2">
      <c r="A302">
        <v>1</v>
      </c>
      <c r="B302" s="374" t="str">
        <f ca="1">INDIRECT("CurrentRoster!B"&amp;(6*$A302+26))</f>
        <v>GAH</v>
      </c>
      <c r="C302" s="374" t="str">
        <f ca="1">INDIRECT("CurrentRoster!C"&amp;(6*$A302+26))</f>
        <v>MBW</v>
      </c>
      <c r="D302" s="374" t="str">
        <f ca="1">INDIRECT("CurrentRoster!D"&amp;(6*$A302+26))</f>
        <v>JGE</v>
      </c>
      <c r="E302" s="374" t="str">
        <f ca="1">INDIRECT("CurrentRoster!E"&amp;(6*$A302+26))</f>
        <v>CJM</v>
      </c>
      <c r="F302" s="374" t="str">
        <f ca="1">INDIRECT("CurrentRoster!F"&amp;(6*$A302+26))</f>
        <v>RAC</v>
      </c>
      <c r="G302" s="374" t="str">
        <f ca="1">INDIRECT("CurrentRoster!G"&amp;(6*$A302+26))</f>
        <v>RAC</v>
      </c>
      <c r="H302" s="374" t="str">
        <f ca="1">INDIRECT("CurrentRoster!H"&amp;(6*$A302+26))</f>
        <v>RAC</v>
      </c>
    </row>
    <row r="303" spans="1:8" x14ac:dyDescent="0.2">
      <c r="A303">
        <v>2</v>
      </c>
      <c r="B303" s="374" t="str">
        <f t="shared" ref="B303:B352" ca="1" si="41">INDIRECT("CurrentRoster!B"&amp;(6*$A303+26))</f>
        <v>SPF</v>
      </c>
      <c r="C303" s="374" t="str">
        <f t="shared" ref="C303:C352" ca="1" si="42">INDIRECT("CurrentRoster!C"&amp;(6*$A303+26))</f>
        <v>RAC</v>
      </c>
      <c r="D303" s="374" t="str">
        <f t="shared" ref="D303:D352" ca="1" si="43">INDIRECT("CurrentRoster!D"&amp;(6*$A303+26))</f>
        <v>DRP</v>
      </c>
      <c r="E303" s="374" t="str">
        <f t="shared" ref="E303:E352" ca="1" si="44">INDIRECT("CurrentRoster!E"&amp;(6*$A303+26))</f>
        <v>REC</v>
      </c>
      <c r="F303" s="374" t="str">
        <f t="shared" ref="F303:F352" ca="1" si="45">INDIRECT("CurrentRoster!F"&amp;(6*$A303+26))</f>
        <v>PRS</v>
      </c>
      <c r="G303" s="374" t="str">
        <f t="shared" ref="G303:G352" ca="1" si="46">INDIRECT("CurrentRoster!G"&amp;(6*$A303+26))</f>
        <v>PRS</v>
      </c>
      <c r="H303" s="374" t="str">
        <f t="shared" ref="H303:H352" ca="1" si="47">INDIRECT("CurrentRoster!H"&amp;(6*$A303+26))</f>
        <v>PRS</v>
      </c>
    </row>
    <row r="304" spans="1:8" x14ac:dyDescent="0.2">
      <c r="A304" s="374">
        <v>3</v>
      </c>
      <c r="B304" s="374" t="str">
        <f t="shared" ca="1" si="41"/>
        <v>RJR</v>
      </c>
      <c r="C304" s="374" t="str">
        <f t="shared" ca="1" si="42"/>
        <v>RAC</v>
      </c>
      <c r="D304" s="374" t="str">
        <f t="shared" ca="1" si="43"/>
        <v>LDP</v>
      </c>
      <c r="E304" s="374" t="str">
        <f t="shared" ca="1" si="44"/>
        <v>AJR</v>
      </c>
      <c r="F304" s="374" t="str">
        <f t="shared" ca="1" si="45"/>
        <v>DJM</v>
      </c>
      <c r="G304" s="374" t="str">
        <f t="shared" ca="1" si="46"/>
        <v>DJM</v>
      </c>
      <c r="H304" s="374" t="str">
        <f t="shared" ca="1" si="47"/>
        <v>DJM</v>
      </c>
    </row>
    <row r="305" spans="1:8" x14ac:dyDescent="0.2">
      <c r="A305" s="374">
        <v>4</v>
      </c>
      <c r="B305" s="374" t="str">
        <f t="shared" ca="1" si="41"/>
        <v>MFS</v>
      </c>
      <c r="C305" s="374" t="str">
        <f t="shared" ca="1" si="42"/>
        <v>DJM</v>
      </c>
      <c r="D305" s="374" t="str">
        <f t="shared" ca="1" si="43"/>
        <v>HLT</v>
      </c>
      <c r="E305" s="374" t="str">
        <f t="shared" ca="1" si="44"/>
        <v>PRS</v>
      </c>
      <c r="F305" s="374" t="str">
        <f t="shared" ca="1" si="45"/>
        <v>GBH</v>
      </c>
      <c r="G305" s="374" t="str">
        <f t="shared" ca="1" si="46"/>
        <v>GBH</v>
      </c>
      <c r="H305" s="374" t="str">
        <f t="shared" ca="1" si="47"/>
        <v>GBH</v>
      </c>
    </row>
    <row r="306" spans="1:8" x14ac:dyDescent="0.2">
      <c r="A306" s="374">
        <v>5</v>
      </c>
      <c r="B306" s="374" t="str">
        <f t="shared" ca="1" si="41"/>
        <v>RAC</v>
      </c>
      <c r="C306" s="374" t="str">
        <f t="shared" ca="1" si="42"/>
        <v>JGE</v>
      </c>
      <c r="D306" s="374" t="str">
        <f t="shared" ca="1" si="43"/>
        <v>MFS</v>
      </c>
      <c r="E306" s="374" t="str">
        <f t="shared" ca="1" si="44"/>
        <v>CJM</v>
      </c>
      <c r="F306" s="374" t="str">
        <f t="shared" ca="1" si="45"/>
        <v>JGE</v>
      </c>
      <c r="G306" s="374" t="str">
        <f t="shared" ca="1" si="46"/>
        <v>JGE</v>
      </c>
      <c r="H306" s="374" t="str">
        <f t="shared" ca="1" si="47"/>
        <v>SPF</v>
      </c>
    </row>
    <row r="307" spans="1:8" x14ac:dyDescent="0.2">
      <c r="A307" s="374">
        <v>6</v>
      </c>
      <c r="B307" s="374" t="str">
        <f t="shared" ca="1" si="41"/>
        <v>DBC</v>
      </c>
      <c r="C307" s="374" t="str">
        <f t="shared" ca="1" si="42"/>
        <v>DRP</v>
      </c>
      <c r="D307" s="374" t="str">
        <f t="shared" ca="1" si="43"/>
        <v>GAH</v>
      </c>
      <c r="E307" s="374" t="str">
        <f t="shared" ca="1" si="44"/>
        <v>MBW</v>
      </c>
      <c r="F307" s="374" t="str">
        <f t="shared" ca="1" si="45"/>
        <v>RJR</v>
      </c>
      <c r="G307" s="374" t="str">
        <f t="shared" ca="1" si="46"/>
        <v>SPF</v>
      </c>
      <c r="H307" s="374" t="str">
        <f t="shared" ca="1" si="47"/>
        <v>SPF</v>
      </c>
    </row>
    <row r="308" spans="1:8" x14ac:dyDescent="0.2">
      <c r="A308" s="374">
        <v>7</v>
      </c>
      <c r="B308" s="374" t="str">
        <f t="shared" ca="1" si="41"/>
        <v>SPF</v>
      </c>
      <c r="C308" s="374" t="str">
        <f t="shared" ca="1" si="42"/>
        <v>SPF</v>
      </c>
      <c r="D308" s="374" t="str">
        <f t="shared" ca="1" si="43"/>
        <v>DJM</v>
      </c>
      <c r="E308" s="374" t="str">
        <f t="shared" ca="1" si="44"/>
        <v>REC</v>
      </c>
      <c r="F308" s="374" t="str">
        <f t="shared" ca="1" si="45"/>
        <v>HLT</v>
      </c>
      <c r="G308" s="374" t="str">
        <f t="shared" ca="1" si="46"/>
        <v>HLT</v>
      </c>
      <c r="H308" s="374" t="str">
        <f t="shared" ca="1" si="47"/>
        <v>JGE</v>
      </c>
    </row>
    <row r="309" spans="1:8" x14ac:dyDescent="0.2">
      <c r="A309" s="374">
        <v>8</v>
      </c>
      <c r="B309" s="374" t="str">
        <f t="shared" ca="1" si="41"/>
        <v>LDP</v>
      </c>
      <c r="C309" s="374" t="str">
        <f t="shared" ca="1" si="42"/>
        <v>JGE</v>
      </c>
      <c r="D309" s="374" t="str">
        <f t="shared" ca="1" si="43"/>
        <v>GAH</v>
      </c>
      <c r="E309" s="374" t="str">
        <f t="shared" ca="1" si="44"/>
        <v>PJC</v>
      </c>
      <c r="F309" s="374" t="str">
        <f t="shared" ca="1" si="45"/>
        <v>DBC</v>
      </c>
      <c r="G309" s="374" t="str">
        <f t="shared" ca="1" si="46"/>
        <v>DBC</v>
      </c>
      <c r="H309" s="374" t="str">
        <f t="shared" ca="1" si="47"/>
        <v>MFS</v>
      </c>
    </row>
    <row r="310" spans="1:8" x14ac:dyDescent="0.2">
      <c r="A310" s="374">
        <v>9</v>
      </c>
      <c r="B310" s="374" t="str">
        <f t="shared" ca="1" si="41"/>
        <v>MFS</v>
      </c>
      <c r="C310" s="374" t="str">
        <f t="shared" ca="1" si="42"/>
        <v>RAC</v>
      </c>
      <c r="D310" s="374" t="str">
        <f t="shared" ca="1" si="43"/>
        <v>RAC</v>
      </c>
      <c r="E310" s="374" t="str">
        <f t="shared" ca="1" si="44"/>
        <v>DBC</v>
      </c>
      <c r="F310" s="374" t="str">
        <f t="shared" ca="1" si="45"/>
        <v>GAH</v>
      </c>
      <c r="G310" s="374" t="str">
        <f t="shared" ca="1" si="46"/>
        <v>GAH</v>
      </c>
      <c r="H310" s="374" t="str">
        <f t="shared" ca="1" si="47"/>
        <v>GAH</v>
      </c>
    </row>
    <row r="311" spans="1:8" x14ac:dyDescent="0.2">
      <c r="A311" s="374">
        <v>10</v>
      </c>
      <c r="B311" s="374" t="str">
        <f t="shared" ca="1" si="41"/>
        <v>GBH</v>
      </c>
      <c r="C311" s="374" t="str">
        <f t="shared" ca="1" si="42"/>
        <v>DRP</v>
      </c>
      <c r="D311" s="374" t="str">
        <f t="shared" ca="1" si="43"/>
        <v>GAH</v>
      </c>
      <c r="E311" s="374" t="str">
        <f t="shared" ca="1" si="44"/>
        <v>DBC</v>
      </c>
      <c r="F311" s="374" t="str">
        <f t="shared" ca="1" si="45"/>
        <v>GAH</v>
      </c>
      <c r="G311" s="374" t="str">
        <f t="shared" ca="1" si="46"/>
        <v>GAH</v>
      </c>
      <c r="H311" s="374" t="str">
        <f t="shared" ca="1" si="47"/>
        <v>GAH</v>
      </c>
    </row>
    <row r="312" spans="1:8" x14ac:dyDescent="0.2">
      <c r="A312" s="374">
        <v>11</v>
      </c>
      <c r="B312" s="374" t="str">
        <f t="shared" ca="1" si="41"/>
        <v>AJR</v>
      </c>
      <c r="C312" s="374" t="str">
        <f t="shared" ca="1" si="42"/>
        <v>MBW</v>
      </c>
      <c r="D312" s="374" t="str">
        <f t="shared" ca="1" si="43"/>
        <v>DJM</v>
      </c>
      <c r="E312" s="374" t="str">
        <f t="shared" ca="1" si="44"/>
        <v>SPF</v>
      </c>
      <c r="F312" s="374" t="str">
        <f t="shared" ca="1" si="45"/>
        <v>PJC</v>
      </c>
      <c r="G312" s="374" t="str">
        <f t="shared" ca="1" si="46"/>
        <v>PJC</v>
      </c>
      <c r="H312" s="374" t="str">
        <f t="shared" ca="1" si="47"/>
        <v>PJC</v>
      </c>
    </row>
    <row r="313" spans="1:8" x14ac:dyDescent="0.2">
      <c r="A313" s="374">
        <v>12</v>
      </c>
      <c r="B313" s="374" t="str">
        <f t="shared" ca="1" si="41"/>
        <v>RJR</v>
      </c>
      <c r="C313" s="374" t="str">
        <f t="shared" ca="1" si="42"/>
        <v>MFS</v>
      </c>
      <c r="D313" s="374" t="str">
        <f t="shared" ca="1" si="43"/>
        <v>HLT</v>
      </c>
      <c r="E313" s="374" t="str">
        <f t="shared" ca="1" si="44"/>
        <v>REC</v>
      </c>
      <c r="F313" s="374" t="str">
        <f t="shared" ca="1" si="45"/>
        <v>CJM</v>
      </c>
      <c r="G313" s="374" t="str">
        <f t="shared" ca="1" si="46"/>
        <v>CJM</v>
      </c>
      <c r="H313" s="374" t="str">
        <f t="shared" ca="1" si="47"/>
        <v>CJM</v>
      </c>
    </row>
    <row r="314" spans="1:8" x14ac:dyDescent="0.2">
      <c r="A314" s="374">
        <v>13</v>
      </c>
      <c r="B314" s="374" t="str">
        <f t="shared" ca="1" si="41"/>
        <v>LDP</v>
      </c>
      <c r="C314" s="374" t="str">
        <f t="shared" ca="1" si="42"/>
        <v>HLT</v>
      </c>
      <c r="D314" s="374" t="str">
        <f t="shared" ca="1" si="43"/>
        <v>PJC</v>
      </c>
      <c r="E314" s="374" t="str">
        <f t="shared" ca="1" si="44"/>
        <v>PRS</v>
      </c>
      <c r="F314" s="374" t="str">
        <f t="shared" ca="1" si="45"/>
        <v>DBC</v>
      </c>
      <c r="G314" s="374" t="str">
        <f t="shared" ca="1" si="46"/>
        <v>LDP</v>
      </c>
      <c r="H314" s="374" t="str">
        <f t="shared" ca="1" si="47"/>
        <v>LDP</v>
      </c>
    </row>
    <row r="315" spans="1:8" x14ac:dyDescent="0.2">
      <c r="A315" s="374">
        <v>14</v>
      </c>
      <c r="B315" s="374" t="str">
        <f t="shared" ca="1" si="41"/>
        <v>GAH</v>
      </c>
      <c r="C315" s="374" t="str">
        <f t="shared" ca="1" si="42"/>
        <v>DBC</v>
      </c>
      <c r="D315" s="374" t="str">
        <f t="shared" ca="1" si="43"/>
        <v>DRP</v>
      </c>
      <c r="E315" s="374" t="str">
        <f t="shared" ca="1" si="44"/>
        <v>MBW</v>
      </c>
      <c r="F315" s="374" t="str">
        <f t="shared" ca="1" si="45"/>
        <v>AJR</v>
      </c>
      <c r="G315" s="374" t="str">
        <f t="shared" ca="1" si="46"/>
        <v>AJR</v>
      </c>
      <c r="H315" s="374" t="str">
        <f t="shared" ca="1" si="47"/>
        <v>AJR</v>
      </c>
    </row>
    <row r="316" spans="1:8" x14ac:dyDescent="0.2">
      <c r="A316" s="374">
        <v>15</v>
      </c>
      <c r="B316" s="374" t="str">
        <f t="shared" ca="1" si="41"/>
        <v>LDP</v>
      </c>
      <c r="C316" s="374" t="str">
        <f t="shared" ca="1" si="42"/>
        <v>SPF</v>
      </c>
      <c r="D316" s="374" t="str">
        <f t="shared" ca="1" si="43"/>
        <v>JGE</v>
      </c>
      <c r="E316" s="374" t="str">
        <f t="shared" ca="1" si="44"/>
        <v>CJM</v>
      </c>
      <c r="F316" s="374" t="str">
        <f t="shared" ca="1" si="45"/>
        <v>PRS</v>
      </c>
      <c r="G316" s="374" t="str">
        <f t="shared" ca="1" si="46"/>
        <v>PRS</v>
      </c>
      <c r="H316" s="374" t="str">
        <f t="shared" ca="1" si="47"/>
        <v>PRS</v>
      </c>
    </row>
    <row r="317" spans="1:8" x14ac:dyDescent="0.2">
      <c r="A317" s="374">
        <v>16</v>
      </c>
      <c r="B317" s="374" t="str">
        <f t="shared" ca="1" si="41"/>
        <v>AJR</v>
      </c>
      <c r="C317" s="374" t="str">
        <f t="shared" ca="1" si="42"/>
        <v>GBH</v>
      </c>
      <c r="D317" s="374" t="str">
        <f t="shared" ca="1" si="43"/>
        <v>DJM</v>
      </c>
      <c r="E317" s="374" t="str">
        <f t="shared" ca="1" si="44"/>
        <v>CJM</v>
      </c>
      <c r="F317" s="374" t="str">
        <f t="shared" ca="1" si="45"/>
        <v>HLT</v>
      </c>
      <c r="G317" s="374" t="str">
        <f t="shared" ca="1" si="46"/>
        <v>RJR</v>
      </c>
      <c r="H317" s="374" t="str">
        <f t="shared" ca="1" si="47"/>
        <v>RJR</v>
      </c>
    </row>
    <row r="318" spans="1:8" x14ac:dyDescent="0.2">
      <c r="A318" s="374">
        <v>17</v>
      </c>
      <c r="B318" s="374" t="str">
        <f t="shared" ca="1" si="41"/>
        <v>DJM</v>
      </c>
      <c r="C318" s="374" t="str">
        <f t="shared" ca="1" si="42"/>
        <v>PRS</v>
      </c>
      <c r="D318" s="374" t="str">
        <f t="shared" ca="1" si="43"/>
        <v>RJR</v>
      </c>
      <c r="E318" s="374" t="str">
        <f t="shared" ca="1" si="44"/>
        <v>HLT</v>
      </c>
      <c r="F318" s="374" t="str">
        <f t="shared" ca="1" si="45"/>
        <v>RJR</v>
      </c>
      <c r="G318" s="374" t="str">
        <f t="shared" ca="1" si="46"/>
        <v>RJR</v>
      </c>
      <c r="H318" s="374" t="str">
        <f t="shared" ca="1" si="47"/>
        <v>RJR</v>
      </c>
    </row>
    <row r="319" spans="1:8" x14ac:dyDescent="0.2">
      <c r="A319" s="374">
        <v>18</v>
      </c>
      <c r="B319" s="374" t="str">
        <f t="shared" ca="1" si="41"/>
        <v>PRS</v>
      </c>
      <c r="C319" s="374" t="str">
        <f t="shared" ca="1" si="42"/>
        <v>DBC</v>
      </c>
      <c r="D319" s="374" t="str">
        <f t="shared" ca="1" si="43"/>
        <v>RAC</v>
      </c>
      <c r="E319" s="374" t="str">
        <f t="shared" ca="1" si="44"/>
        <v>REC</v>
      </c>
      <c r="F319" s="374" t="str">
        <f t="shared" ca="1" si="45"/>
        <v>RAC</v>
      </c>
      <c r="G319" s="374" t="str">
        <f t="shared" ca="1" si="46"/>
        <v>RAC</v>
      </c>
      <c r="H319" s="374" t="str">
        <f t="shared" ca="1" si="47"/>
        <v>RAC</v>
      </c>
    </row>
    <row r="320" spans="1:8" x14ac:dyDescent="0.2">
      <c r="A320" s="374">
        <v>19</v>
      </c>
      <c r="B320" s="374" t="str">
        <f t="shared" ca="1" si="41"/>
        <v>MFS</v>
      </c>
      <c r="C320" s="374" t="str">
        <f t="shared" ca="1" si="42"/>
        <v>SPF</v>
      </c>
      <c r="D320" s="374" t="str">
        <f t="shared" ca="1" si="43"/>
        <v>DBC</v>
      </c>
      <c r="E320" s="374" t="str">
        <f t="shared" ca="1" si="44"/>
        <v>JGE</v>
      </c>
      <c r="F320" s="374" t="str">
        <f t="shared" ca="1" si="45"/>
        <v>AJR</v>
      </c>
      <c r="G320" s="374" t="str">
        <f t="shared" ca="1" si="46"/>
        <v>AJR</v>
      </c>
      <c r="H320" s="374" t="str">
        <f t="shared" ca="1" si="47"/>
        <v>AJR</v>
      </c>
    </row>
    <row r="321" spans="1:8" x14ac:dyDescent="0.2">
      <c r="A321" s="374">
        <v>20</v>
      </c>
      <c r="B321" s="374" t="str">
        <f t="shared" ca="1" si="41"/>
        <v>GBH</v>
      </c>
      <c r="C321" s="374" t="str">
        <f t="shared" ca="1" si="42"/>
        <v>MBW</v>
      </c>
      <c r="D321" s="374" t="str">
        <f t="shared" ca="1" si="43"/>
        <v>DJM</v>
      </c>
      <c r="E321" s="374" t="str">
        <f t="shared" ca="1" si="44"/>
        <v>RJR</v>
      </c>
      <c r="F321" s="374" t="str">
        <f t="shared" ca="1" si="45"/>
        <v>PJC</v>
      </c>
      <c r="G321" s="374" t="str">
        <f t="shared" ca="1" si="46"/>
        <v>PJC</v>
      </c>
      <c r="H321" s="374" t="str">
        <f t="shared" ca="1" si="47"/>
        <v>PJC</v>
      </c>
    </row>
    <row r="322" spans="1:8" x14ac:dyDescent="0.2">
      <c r="A322" s="374">
        <v>21</v>
      </c>
      <c r="B322" s="374" t="str">
        <f t="shared" ca="1" si="41"/>
        <v>HLT</v>
      </c>
      <c r="C322" s="374" t="str">
        <f t="shared" ca="1" si="42"/>
        <v>DJM</v>
      </c>
      <c r="D322" s="374" t="str">
        <f t="shared" ca="1" si="43"/>
        <v>DJM</v>
      </c>
      <c r="E322" s="374" t="str">
        <f t="shared" ca="1" si="44"/>
        <v>PRS</v>
      </c>
      <c r="F322" s="374" t="str">
        <f t="shared" ca="1" si="45"/>
        <v>GAH</v>
      </c>
      <c r="G322" s="374" t="str">
        <f t="shared" ca="1" si="46"/>
        <v>SPF</v>
      </c>
      <c r="H322" s="374" t="str">
        <f t="shared" ca="1" si="47"/>
        <v>SPF</v>
      </c>
    </row>
    <row r="323" spans="1:8" x14ac:dyDescent="0.2">
      <c r="A323" s="374">
        <v>22</v>
      </c>
      <c r="B323" s="374" t="str">
        <f t="shared" ca="1" si="41"/>
        <v>REC</v>
      </c>
      <c r="C323" s="374" t="str">
        <f t="shared" ca="1" si="42"/>
        <v>JGE</v>
      </c>
      <c r="D323" s="374" t="str">
        <f t="shared" ca="1" si="43"/>
        <v>CJM</v>
      </c>
      <c r="E323" s="374" t="str">
        <f t="shared" ca="1" si="44"/>
        <v>GAH</v>
      </c>
      <c r="F323" s="374" t="str">
        <f t="shared" ca="1" si="45"/>
        <v>LDP</v>
      </c>
      <c r="G323" s="374" t="str">
        <f t="shared" ca="1" si="46"/>
        <v>DJM</v>
      </c>
      <c r="H323" s="374" t="str">
        <f t="shared" ca="1" si="47"/>
        <v>DJM</v>
      </c>
    </row>
    <row r="324" spans="1:8" x14ac:dyDescent="0.2">
      <c r="A324" s="374">
        <v>23</v>
      </c>
      <c r="B324" s="374" t="str">
        <f t="shared" ca="1" si="41"/>
        <v>HLT</v>
      </c>
      <c r="C324" s="374" t="str">
        <f t="shared" ca="1" si="42"/>
        <v>RAC</v>
      </c>
      <c r="D324" s="374" t="str">
        <f t="shared" ca="1" si="43"/>
        <v>DRP</v>
      </c>
      <c r="E324" s="374" t="str">
        <f t="shared" ca="1" si="44"/>
        <v>DJM</v>
      </c>
      <c r="F324" s="374" t="str">
        <f t="shared" ca="1" si="45"/>
        <v>CJM</v>
      </c>
      <c r="G324" s="374" t="str">
        <f t="shared" ca="1" si="46"/>
        <v>CJM</v>
      </c>
      <c r="H324" s="374" t="str">
        <f t="shared" ca="1" si="47"/>
        <v>CJM</v>
      </c>
    </row>
    <row r="325" spans="1:8" x14ac:dyDescent="0.2">
      <c r="A325" s="374">
        <v>24</v>
      </c>
      <c r="B325" s="374" t="str">
        <f t="shared" ca="1" si="41"/>
        <v>AJR</v>
      </c>
      <c r="C325" s="374" t="str">
        <f t="shared" ca="1" si="42"/>
        <v>PJC</v>
      </c>
      <c r="D325" s="374" t="str">
        <f t="shared" ca="1" si="43"/>
        <v>GBH</v>
      </c>
      <c r="E325" s="374" t="str">
        <f t="shared" ca="1" si="44"/>
        <v>SPF</v>
      </c>
      <c r="F325" s="374" t="str">
        <f t="shared" ca="1" si="45"/>
        <v>GAH</v>
      </c>
      <c r="G325" s="374" t="str">
        <f t="shared" ca="1" si="46"/>
        <v>GAH</v>
      </c>
      <c r="H325" s="374" t="str">
        <f t="shared" ca="1" si="47"/>
        <v>GAH</v>
      </c>
    </row>
    <row r="326" spans="1:8" x14ac:dyDescent="0.2">
      <c r="A326" s="374">
        <v>25</v>
      </c>
      <c r="B326" s="374" t="str">
        <f t="shared" ca="1" si="41"/>
        <v>PJC</v>
      </c>
      <c r="C326" s="374" t="str">
        <f t="shared" ca="1" si="42"/>
        <v>RJR</v>
      </c>
      <c r="D326" s="374" t="str">
        <f t="shared" ca="1" si="43"/>
        <v>MBW</v>
      </c>
      <c r="E326" s="374" t="str">
        <f t="shared" ca="1" si="44"/>
        <v>MFS</v>
      </c>
      <c r="F326" s="374" t="str">
        <f t="shared" ca="1" si="45"/>
        <v>REC</v>
      </c>
      <c r="G326" s="374" t="str">
        <f t="shared" ca="1" si="46"/>
        <v>REC</v>
      </c>
      <c r="H326" s="374" t="str">
        <f t="shared" ca="1" si="47"/>
        <v>REC</v>
      </c>
    </row>
    <row r="327" spans="1:8" x14ac:dyDescent="0.2">
      <c r="A327" s="374">
        <v>26</v>
      </c>
      <c r="B327" s="374" t="str">
        <f t="shared" ca="1" si="41"/>
        <v>LDP</v>
      </c>
      <c r="C327" s="374" t="str">
        <f t="shared" ca="1" si="42"/>
        <v>REC</v>
      </c>
      <c r="D327" s="374" t="str">
        <f t="shared" ca="1" si="43"/>
        <v>GAH</v>
      </c>
      <c r="E327" s="374" t="str">
        <f t="shared" ca="1" si="44"/>
        <v>PRS</v>
      </c>
      <c r="F327" s="374" t="str">
        <f t="shared" ca="1" si="45"/>
        <v>GBH</v>
      </c>
      <c r="G327" s="374" t="str">
        <f t="shared" ca="1" si="46"/>
        <v>GBH</v>
      </c>
      <c r="H327" s="374" t="str">
        <f t="shared" ca="1" si="47"/>
        <v>GBH</v>
      </c>
    </row>
    <row r="328" spans="1:8" x14ac:dyDescent="0.2">
      <c r="A328" s="374">
        <v>27</v>
      </c>
      <c r="B328" s="374" t="str">
        <f t="shared" ca="1" si="41"/>
        <v>GAH</v>
      </c>
      <c r="C328" s="374" t="str">
        <f t="shared" ca="1" si="42"/>
        <v>SPF</v>
      </c>
      <c r="D328" s="374" t="str">
        <f t="shared" ca="1" si="43"/>
        <v>DBC</v>
      </c>
      <c r="E328" s="374" t="str">
        <f t="shared" ca="1" si="44"/>
        <v>GAH</v>
      </c>
      <c r="F328" s="374" t="str">
        <f t="shared" ca="1" si="45"/>
        <v>JGE</v>
      </c>
      <c r="G328" s="374" t="str">
        <f t="shared" ca="1" si="46"/>
        <v>JGE</v>
      </c>
      <c r="H328" s="374" t="str">
        <f t="shared" ca="1" si="47"/>
        <v>JGE</v>
      </c>
    </row>
    <row r="329" spans="1:8" x14ac:dyDescent="0.2">
      <c r="A329" s="374">
        <v>28</v>
      </c>
      <c r="B329" s="374" t="str">
        <f t="shared" ca="1" si="41"/>
        <v>PRS</v>
      </c>
      <c r="C329" s="374" t="str">
        <f t="shared" ca="1" si="42"/>
        <v>JGE</v>
      </c>
      <c r="D329" s="374" t="str">
        <f t="shared" ca="1" si="43"/>
        <v>DJM</v>
      </c>
      <c r="E329" s="374" t="str">
        <f t="shared" ca="1" si="44"/>
        <v>MBW</v>
      </c>
      <c r="F329" s="374" t="str">
        <f t="shared" ca="1" si="45"/>
        <v>DBC</v>
      </c>
      <c r="G329" s="374" t="str">
        <f t="shared" ca="1" si="46"/>
        <v>DBC</v>
      </c>
      <c r="H329" s="374" t="str">
        <f t="shared" ca="1" si="47"/>
        <v>DBC</v>
      </c>
    </row>
    <row r="330" spans="1:8" x14ac:dyDescent="0.2">
      <c r="A330" s="374">
        <v>29</v>
      </c>
      <c r="B330" s="374" t="str">
        <f t="shared" ca="1" si="41"/>
        <v>REC</v>
      </c>
      <c r="C330" s="374" t="str">
        <f t="shared" ca="1" si="42"/>
        <v>RAC</v>
      </c>
      <c r="D330" s="374" t="str">
        <f t="shared" ca="1" si="43"/>
        <v>DRP</v>
      </c>
      <c r="E330" s="374" t="str">
        <f t="shared" ca="1" si="44"/>
        <v>LDP</v>
      </c>
      <c r="F330" s="374" t="str">
        <f t="shared" ca="1" si="45"/>
        <v>CJM</v>
      </c>
      <c r="G330" s="374" t="str">
        <f t="shared" ca="1" si="46"/>
        <v>CJM</v>
      </c>
      <c r="H330" s="374" t="str">
        <f t="shared" ca="1" si="47"/>
        <v>CJM</v>
      </c>
    </row>
    <row r="331" spans="1:8" x14ac:dyDescent="0.2">
      <c r="A331" s="374">
        <v>30</v>
      </c>
      <c r="B331" s="374" t="str">
        <f t="shared" ca="1" si="41"/>
        <v>PJC</v>
      </c>
      <c r="C331" s="374" t="str">
        <f t="shared" ca="1" si="42"/>
        <v>JGE</v>
      </c>
      <c r="D331" s="374" t="str">
        <f t="shared" ca="1" si="43"/>
        <v>HLT</v>
      </c>
      <c r="E331" s="374" t="str">
        <f t="shared" ca="1" si="44"/>
        <v>RAC</v>
      </c>
      <c r="F331" s="374" t="str">
        <f t="shared" ca="1" si="45"/>
        <v>MFS</v>
      </c>
      <c r="G331" s="374" t="str">
        <f t="shared" ca="1" si="46"/>
        <v>MFS</v>
      </c>
      <c r="H331" s="374" t="str">
        <f t="shared" ca="1" si="47"/>
        <v>MFS</v>
      </c>
    </row>
    <row r="332" spans="1:8" x14ac:dyDescent="0.2">
      <c r="A332" s="374">
        <v>31</v>
      </c>
      <c r="B332" s="374" t="str">
        <f t="shared" ca="1" si="41"/>
        <v>PRS</v>
      </c>
      <c r="C332" s="374" t="str">
        <f t="shared" ca="1" si="42"/>
        <v>DBC</v>
      </c>
      <c r="D332" s="374" t="str">
        <f t="shared" ca="1" si="43"/>
        <v>CJM</v>
      </c>
      <c r="E332" s="374" t="str">
        <f t="shared" ca="1" si="44"/>
        <v>LDP</v>
      </c>
      <c r="F332" s="374" t="str">
        <f t="shared" ca="1" si="45"/>
        <v>SPF</v>
      </c>
      <c r="G332" s="374" t="str">
        <f t="shared" ca="1" si="46"/>
        <v>SPF</v>
      </c>
      <c r="H332" s="374" t="str">
        <f t="shared" ca="1" si="47"/>
        <v>SPF</v>
      </c>
    </row>
    <row r="333" spans="1:8" x14ac:dyDescent="0.2">
      <c r="A333" s="374">
        <v>32</v>
      </c>
      <c r="B333" s="374" t="str">
        <f t="shared" ca="1" si="41"/>
        <v>MFS</v>
      </c>
      <c r="C333" s="374" t="str">
        <f t="shared" ca="1" si="42"/>
        <v>AJR</v>
      </c>
      <c r="D333" s="374" t="str">
        <f t="shared" ca="1" si="43"/>
        <v>SPF</v>
      </c>
      <c r="E333" s="374" t="str">
        <f t="shared" ca="1" si="44"/>
        <v>DJM</v>
      </c>
      <c r="F333" s="374" t="str">
        <f t="shared" ca="1" si="45"/>
        <v>RJR</v>
      </c>
      <c r="G333" s="374" t="str">
        <f t="shared" ca="1" si="46"/>
        <v>RJR</v>
      </c>
      <c r="H333" s="374" t="str">
        <f t="shared" ca="1" si="47"/>
        <v>RJR</v>
      </c>
    </row>
    <row r="334" spans="1:8" x14ac:dyDescent="0.2">
      <c r="A334" s="374">
        <v>33</v>
      </c>
      <c r="B334" s="374" t="str">
        <f t="shared" ca="1" si="41"/>
        <v>DRP</v>
      </c>
      <c r="C334" s="374" t="str">
        <f t="shared" ca="1" si="42"/>
        <v>JGE</v>
      </c>
      <c r="D334" s="374" t="str">
        <f t="shared" ca="1" si="43"/>
        <v>MBW</v>
      </c>
      <c r="E334" s="374" t="str">
        <f t="shared" ca="1" si="44"/>
        <v>RJR</v>
      </c>
      <c r="F334" s="374" t="str">
        <f t="shared" ca="1" si="45"/>
        <v>REC</v>
      </c>
      <c r="G334" s="374" t="str">
        <f t="shared" ca="1" si="46"/>
        <v>REC</v>
      </c>
      <c r="H334" s="374" t="str">
        <f t="shared" ca="1" si="47"/>
        <v>REC</v>
      </c>
    </row>
    <row r="335" spans="1:8" x14ac:dyDescent="0.2">
      <c r="A335" s="374">
        <v>34</v>
      </c>
      <c r="B335" s="374" t="str">
        <f t="shared" ca="1" si="41"/>
        <v>GAH</v>
      </c>
      <c r="C335" s="374" t="str">
        <f t="shared" ca="1" si="42"/>
        <v>PRS</v>
      </c>
      <c r="D335" s="374" t="str">
        <f t="shared" ca="1" si="43"/>
        <v>PJC</v>
      </c>
      <c r="E335" s="374" t="str">
        <f t="shared" ca="1" si="44"/>
        <v>DBC</v>
      </c>
      <c r="F335" s="374" t="str">
        <f t="shared" ca="1" si="45"/>
        <v>PRS</v>
      </c>
      <c r="G335" s="374" t="str">
        <f t="shared" ca="1" si="46"/>
        <v>PRS</v>
      </c>
      <c r="H335" s="374" t="str">
        <f t="shared" ca="1" si="47"/>
        <v>PRS</v>
      </c>
    </row>
    <row r="336" spans="1:8" x14ac:dyDescent="0.2">
      <c r="A336" s="374">
        <v>35</v>
      </c>
      <c r="B336" s="374" t="str">
        <f t="shared" ca="1" si="41"/>
        <v>LDP</v>
      </c>
      <c r="C336" s="374" t="str">
        <f t="shared" ca="1" si="42"/>
        <v>CJM</v>
      </c>
      <c r="D336" s="374" t="str">
        <f t="shared" ca="1" si="43"/>
        <v>GAH</v>
      </c>
      <c r="E336" s="374" t="str">
        <f t="shared" ca="1" si="44"/>
        <v>PRS</v>
      </c>
      <c r="F336" s="374" t="str">
        <f t="shared" ca="1" si="45"/>
        <v>PJC</v>
      </c>
      <c r="G336" s="374" t="str">
        <f t="shared" ca="1" si="46"/>
        <v>MFS</v>
      </c>
      <c r="H336" s="374" t="str">
        <f t="shared" ca="1" si="47"/>
        <v>MFS</v>
      </c>
    </row>
    <row r="337" spans="1:17" x14ac:dyDescent="0.2">
      <c r="A337" s="374">
        <v>36</v>
      </c>
      <c r="B337" s="374" t="str">
        <f t="shared" ca="1" si="41"/>
        <v>DJM</v>
      </c>
      <c r="C337" s="374" t="str">
        <f t="shared" ca="1" si="42"/>
        <v>DRP</v>
      </c>
      <c r="D337" s="374" t="str">
        <f t="shared" ca="1" si="43"/>
        <v>HLT</v>
      </c>
      <c r="E337" s="374" t="str">
        <f t="shared" ca="1" si="44"/>
        <v>GBH</v>
      </c>
      <c r="F337" s="374" t="str">
        <f t="shared" ca="1" si="45"/>
        <v>HLT</v>
      </c>
      <c r="G337" s="374" t="str">
        <f t="shared" ca="1" si="46"/>
        <v>HLT</v>
      </c>
      <c r="H337" s="374" t="str">
        <f t="shared" ca="1" si="47"/>
        <v>DJM/MBW</v>
      </c>
    </row>
    <row r="338" spans="1:17" x14ac:dyDescent="0.2">
      <c r="A338" s="374">
        <v>37</v>
      </c>
      <c r="B338" s="374" t="str">
        <f t="shared" ca="1" si="41"/>
        <v>AJR</v>
      </c>
      <c r="C338" s="374" t="str">
        <f t="shared" ca="1" si="42"/>
        <v>JGE</v>
      </c>
      <c r="D338" s="374" t="str">
        <f t="shared" ca="1" si="43"/>
        <v>MBW</v>
      </c>
      <c r="E338" s="374" t="str">
        <f t="shared" ca="1" si="44"/>
        <v>REC</v>
      </c>
      <c r="F338" s="374" t="str">
        <f t="shared" ca="1" si="45"/>
        <v>MFS</v>
      </c>
      <c r="G338" s="374" t="str">
        <f t="shared" ca="1" si="46"/>
        <v>AJR</v>
      </c>
      <c r="H338" s="374" t="str">
        <f t="shared" ca="1" si="47"/>
        <v>AJR</v>
      </c>
    </row>
    <row r="339" spans="1:17" x14ac:dyDescent="0.2">
      <c r="A339" s="374">
        <v>38</v>
      </c>
      <c r="B339" s="374" t="str">
        <f t="shared" ca="1" si="41"/>
        <v>JGE</v>
      </c>
      <c r="C339" s="374" t="str">
        <f t="shared" ca="1" si="42"/>
        <v>SPF</v>
      </c>
      <c r="D339" s="374" t="str">
        <f t="shared" ca="1" si="43"/>
        <v>PJC</v>
      </c>
      <c r="E339" s="374" t="str">
        <f t="shared" ca="1" si="44"/>
        <v>DJM</v>
      </c>
      <c r="F339" s="374" t="str">
        <f t="shared" ca="1" si="45"/>
        <v>LDP</v>
      </c>
      <c r="G339" s="374" t="str">
        <f t="shared" ca="1" si="46"/>
        <v>LDP</v>
      </c>
      <c r="H339" s="374" t="str">
        <f t="shared" ca="1" si="47"/>
        <v>LDP</v>
      </c>
    </row>
    <row r="340" spans="1:17" x14ac:dyDescent="0.2">
      <c r="A340" s="374">
        <v>39</v>
      </c>
      <c r="B340" s="374" t="str">
        <f t="shared" ca="1" si="41"/>
        <v>RAC</v>
      </c>
      <c r="C340" s="374" t="str">
        <f t="shared" ca="1" si="42"/>
        <v>PRS</v>
      </c>
      <c r="D340" s="374" t="str">
        <f t="shared" ca="1" si="43"/>
        <v>CJM</v>
      </c>
      <c r="E340" s="374" t="str">
        <f t="shared" ca="1" si="44"/>
        <v>LDP</v>
      </c>
      <c r="F340" s="374" t="str">
        <f t="shared" ca="1" si="45"/>
        <v>AJR</v>
      </c>
      <c r="G340" s="374" t="str">
        <f t="shared" ca="1" si="46"/>
        <v>PJC</v>
      </c>
      <c r="H340" s="374" t="str">
        <f t="shared" ca="1" si="47"/>
        <v>PJC</v>
      </c>
    </row>
    <row r="341" spans="1:17" x14ac:dyDescent="0.2">
      <c r="A341" s="374">
        <v>40</v>
      </c>
      <c r="B341" s="374" t="str">
        <f t="shared" ca="1" si="41"/>
        <v>MFS</v>
      </c>
      <c r="C341" s="374" t="str">
        <f t="shared" ca="1" si="42"/>
        <v>SPF</v>
      </c>
      <c r="D341" s="374" t="str">
        <f t="shared" ca="1" si="43"/>
        <v>GAH</v>
      </c>
      <c r="E341" s="374" t="str">
        <f t="shared" ca="1" si="44"/>
        <v>HLT</v>
      </c>
      <c r="F341" s="374" t="str">
        <f t="shared" ca="1" si="45"/>
        <v>DBC</v>
      </c>
      <c r="G341" s="374" t="str">
        <f t="shared" ca="1" si="46"/>
        <v>MFS</v>
      </c>
      <c r="H341" s="374" t="str">
        <f t="shared" ca="1" si="47"/>
        <v>MFS</v>
      </c>
    </row>
    <row r="342" spans="1:17" x14ac:dyDescent="0.2">
      <c r="A342" s="374">
        <v>41</v>
      </c>
      <c r="B342" s="374" t="str">
        <f t="shared" ca="1" si="41"/>
        <v>AJR</v>
      </c>
      <c r="C342" s="374" t="str">
        <f t="shared" ca="1" si="42"/>
        <v>DRP</v>
      </c>
      <c r="D342" s="374" t="str">
        <f t="shared" ca="1" si="43"/>
        <v>DBC</v>
      </c>
      <c r="E342" s="374" t="str">
        <f t="shared" ca="1" si="44"/>
        <v>RJR</v>
      </c>
      <c r="F342" s="374" t="str">
        <f t="shared" ca="1" si="45"/>
        <v>AJR</v>
      </c>
      <c r="G342" s="374" t="str">
        <f t="shared" ca="1" si="46"/>
        <v>DJM</v>
      </c>
      <c r="H342" s="374" t="str">
        <f t="shared" ca="1" si="47"/>
        <v>DJM</v>
      </c>
    </row>
    <row r="343" spans="1:17" x14ac:dyDescent="0.2">
      <c r="A343" s="374">
        <v>42</v>
      </c>
      <c r="B343" s="374" t="str">
        <f t="shared" ca="1" si="41"/>
        <v>DJM</v>
      </c>
      <c r="C343" s="374" t="str">
        <f t="shared" ca="1" si="42"/>
        <v>MBW</v>
      </c>
      <c r="D343" s="374" t="str">
        <f t="shared" ca="1" si="43"/>
        <v>GBH</v>
      </c>
      <c r="E343" s="374" t="str">
        <f t="shared" ca="1" si="44"/>
        <v>LDP</v>
      </c>
      <c r="F343" s="374" t="str">
        <f t="shared" ca="1" si="45"/>
        <v>HLT</v>
      </c>
      <c r="G343" s="374" t="str">
        <f t="shared" ca="1" si="46"/>
        <v>HLT</v>
      </c>
      <c r="H343" s="374" t="str">
        <f t="shared" ca="1" si="47"/>
        <v>HLT</v>
      </c>
    </row>
    <row r="344" spans="1:17" x14ac:dyDescent="0.2">
      <c r="A344" s="374">
        <v>43</v>
      </c>
      <c r="B344" s="374" t="str">
        <f t="shared" ca="1" si="41"/>
        <v>AJR</v>
      </c>
      <c r="C344" s="374" t="str">
        <f t="shared" ca="1" si="42"/>
        <v>RJR</v>
      </c>
      <c r="D344" s="374" t="str">
        <f t="shared" ca="1" si="43"/>
        <v>REC</v>
      </c>
      <c r="E344" s="374" t="str">
        <f t="shared" ca="1" si="44"/>
        <v>PRS</v>
      </c>
      <c r="F344" s="374" t="str">
        <f t="shared" ca="1" si="45"/>
        <v>DBC</v>
      </c>
      <c r="G344" s="374" t="str">
        <f t="shared" ca="1" si="46"/>
        <v>DBC</v>
      </c>
      <c r="H344" s="374" t="str">
        <f t="shared" ca="1" si="47"/>
        <v>DBC</v>
      </c>
    </row>
    <row r="345" spans="1:17" x14ac:dyDescent="0.2">
      <c r="A345" s="374">
        <v>44</v>
      </c>
      <c r="B345" s="374" t="str">
        <f t="shared" ca="1" si="41"/>
        <v>HLT</v>
      </c>
      <c r="C345" s="374" t="str">
        <f t="shared" ca="1" si="42"/>
        <v>MFS</v>
      </c>
      <c r="D345" s="374" t="str">
        <f t="shared" ca="1" si="43"/>
        <v>REC</v>
      </c>
      <c r="E345" s="374" t="str">
        <f t="shared" ca="1" si="44"/>
        <v>RAC</v>
      </c>
      <c r="F345" s="374" t="str">
        <f t="shared" ca="1" si="45"/>
        <v>SPF</v>
      </c>
      <c r="G345" s="374" t="str">
        <f t="shared" ca="1" si="46"/>
        <v>SPF</v>
      </c>
      <c r="H345" s="374" t="str">
        <f t="shared" ca="1" si="47"/>
        <v>SPF</v>
      </c>
    </row>
    <row r="346" spans="1:17" x14ac:dyDescent="0.2">
      <c r="A346" s="374">
        <v>45</v>
      </c>
      <c r="B346" s="374" t="str">
        <f t="shared" ca="1" si="41"/>
        <v>DBC</v>
      </c>
      <c r="C346" s="374" t="str">
        <f t="shared" ca="1" si="42"/>
        <v>CJM</v>
      </c>
      <c r="D346" s="374" t="str">
        <f t="shared" ca="1" si="43"/>
        <v>JGE</v>
      </c>
      <c r="E346" s="374" t="str">
        <f t="shared" ca="1" si="44"/>
        <v>SPF</v>
      </c>
      <c r="F346" s="374" t="str">
        <f t="shared" ca="1" si="45"/>
        <v>RAC</v>
      </c>
      <c r="G346" s="374" t="str">
        <f t="shared" ca="1" si="46"/>
        <v>RAC</v>
      </c>
      <c r="H346" s="374" t="str">
        <f t="shared" ca="1" si="47"/>
        <v>RAC</v>
      </c>
    </row>
    <row r="347" spans="1:17" x14ac:dyDescent="0.2">
      <c r="A347" s="374">
        <v>46</v>
      </c>
      <c r="B347" s="374" t="str">
        <f t="shared" ca="1" si="41"/>
        <v>PJC</v>
      </c>
      <c r="C347" s="374" t="str">
        <f t="shared" ca="1" si="42"/>
        <v>AJR</v>
      </c>
      <c r="D347" s="374" t="str">
        <f t="shared" ca="1" si="43"/>
        <v>DJM</v>
      </c>
      <c r="E347" s="374" t="str">
        <f t="shared" ca="1" si="44"/>
        <v>GAH</v>
      </c>
      <c r="F347" s="374" t="str">
        <f t="shared" ca="1" si="45"/>
        <v>JGE</v>
      </c>
      <c r="G347" s="374" t="str">
        <f t="shared" ca="1" si="46"/>
        <v>JGE</v>
      </c>
      <c r="H347" s="374" t="str">
        <f t="shared" ca="1" si="47"/>
        <v>MFS</v>
      </c>
    </row>
    <row r="348" spans="1:17" x14ac:dyDescent="0.2">
      <c r="A348" s="374">
        <v>47</v>
      </c>
      <c r="B348" s="374" t="str">
        <f t="shared" ca="1" si="41"/>
        <v>DRP</v>
      </c>
      <c r="C348" s="374" t="str">
        <f t="shared" ca="1" si="42"/>
        <v>DBC</v>
      </c>
      <c r="D348" s="374" t="str">
        <f t="shared" ca="1" si="43"/>
        <v>MBW</v>
      </c>
      <c r="E348" s="374" t="str">
        <f t="shared" ca="1" si="44"/>
        <v>MFS</v>
      </c>
      <c r="F348" s="374" t="str">
        <f t="shared" ca="1" si="45"/>
        <v>PJC</v>
      </c>
      <c r="G348" s="374" t="str">
        <f t="shared" ca="1" si="46"/>
        <v>PJC</v>
      </c>
      <c r="H348" s="374" t="str">
        <f t="shared" ca="1" si="47"/>
        <v>PJC</v>
      </c>
    </row>
    <row r="349" spans="1:17" x14ac:dyDescent="0.2">
      <c r="A349" s="374">
        <v>48</v>
      </c>
      <c r="B349" s="374" t="str">
        <f t="shared" ca="1" si="41"/>
        <v>AJR</v>
      </c>
      <c r="C349" s="374" t="str">
        <f t="shared" ca="1" si="42"/>
        <v>PRS</v>
      </c>
      <c r="D349" s="374" t="str">
        <f t="shared" ca="1" si="43"/>
        <v>HLT</v>
      </c>
      <c r="E349" s="374" t="str">
        <f t="shared" ca="1" si="44"/>
        <v>LDP</v>
      </c>
      <c r="F349" s="374" t="str">
        <f t="shared" ca="1" si="45"/>
        <v>CJM</v>
      </c>
      <c r="G349" s="374" t="str">
        <f t="shared" ca="1" si="46"/>
        <v>CJM</v>
      </c>
      <c r="H349" s="374" t="str">
        <f t="shared" ca="1" si="47"/>
        <v>CJM</v>
      </c>
    </row>
    <row r="350" spans="1:17" x14ac:dyDescent="0.2">
      <c r="A350" s="374">
        <v>49</v>
      </c>
      <c r="B350" s="374" t="str">
        <f t="shared" ca="1" si="41"/>
        <v>RJR</v>
      </c>
      <c r="C350" s="374" t="str">
        <f t="shared" ca="1" si="42"/>
        <v>PJC</v>
      </c>
      <c r="D350" s="374" t="str">
        <f t="shared" ca="1" si="43"/>
        <v>RAC</v>
      </c>
      <c r="E350" s="374" t="str">
        <f t="shared" ca="1" si="44"/>
        <v>GAH</v>
      </c>
      <c r="F350" s="374" t="str">
        <f t="shared" ca="1" si="45"/>
        <v>RAC</v>
      </c>
      <c r="G350" s="374" t="str">
        <f t="shared" ca="1" si="46"/>
        <v>LDP</v>
      </c>
      <c r="H350" s="374" t="str">
        <f t="shared" ca="1" si="47"/>
        <v>LDP</v>
      </c>
    </row>
    <row r="351" spans="1:17" s="203" customFormat="1" x14ac:dyDescent="0.2">
      <c r="A351" s="374">
        <v>50</v>
      </c>
      <c r="B351" s="374" t="str">
        <f t="shared" ca="1" si="41"/>
        <v>JGE</v>
      </c>
      <c r="C351" s="374" t="str">
        <f t="shared" ca="1" si="42"/>
        <v>DJM</v>
      </c>
      <c r="D351" s="374" t="str">
        <f t="shared" ca="1" si="43"/>
        <v>CJM</v>
      </c>
      <c r="E351" s="374" t="str">
        <f t="shared" ca="1" si="44"/>
        <v>PJC</v>
      </c>
      <c r="F351" s="374" t="str">
        <f t="shared" ca="1" si="45"/>
        <v>LDP</v>
      </c>
      <c r="G351" s="374" t="str">
        <f t="shared" ca="1" si="46"/>
        <v>RAC</v>
      </c>
      <c r="H351" s="374" t="str">
        <f t="shared" ca="1" si="47"/>
        <v>RAC</v>
      </c>
      <c r="I351" s="3"/>
      <c r="K351" s="4"/>
      <c r="L351" s="4"/>
      <c r="M351" s="4"/>
      <c r="N351" s="4"/>
      <c r="O351" s="4"/>
      <c r="P351" s="4"/>
      <c r="Q351" s="4"/>
    </row>
    <row r="352" spans="1:17" s="203" customFormat="1" x14ac:dyDescent="0.2">
      <c r="A352" s="374">
        <v>51</v>
      </c>
      <c r="B352" s="374" t="str">
        <f t="shared" ca="1" si="41"/>
        <v>PRS</v>
      </c>
      <c r="C352" s="374" t="str">
        <f t="shared" ca="1" si="42"/>
        <v>SPF</v>
      </c>
      <c r="D352" s="374" t="str">
        <f t="shared" ca="1" si="43"/>
        <v>GBH</v>
      </c>
      <c r="E352" s="374" t="str">
        <f t="shared" ca="1" si="44"/>
        <v>DRP</v>
      </c>
      <c r="F352" s="374" t="str">
        <f t="shared" ca="1" si="45"/>
        <v>GAH</v>
      </c>
      <c r="G352" s="374" t="str">
        <f t="shared" ca="1" si="46"/>
        <v>GAH</v>
      </c>
      <c r="H352" s="374" t="str">
        <f t="shared" ca="1" si="47"/>
        <v>GAH</v>
      </c>
      <c r="I352" s="3"/>
      <c r="K352" s="4"/>
      <c r="L352" s="4"/>
      <c r="M352" s="4"/>
      <c r="N352" s="4"/>
      <c r="O352" s="4"/>
      <c r="P352" s="4"/>
      <c r="Q352" s="4"/>
    </row>
    <row r="353" spans="1:8" x14ac:dyDescent="0.2">
      <c r="A353" s="374">
        <v>52</v>
      </c>
      <c r="B353" s="60" t="str">
        <f>IF(CurrentRoster!B334&gt;(FirstRosterDay+365),"",CurrentRoster!B338)</f>
        <v>MBW</v>
      </c>
      <c r="C353" s="60" t="str">
        <f>IF(CurrentRoster!C334&gt;(FirstRosterDay+365),"",CurrentRoster!C338)</f>
        <v>HLT</v>
      </c>
      <c r="D353" s="60" t="str">
        <f>IF(CurrentRoster!D334&gt;(FirstRosterDay+365),"",CurrentRoster!D338)</f>
        <v>LDP</v>
      </c>
      <c r="E353" s="60" t="str">
        <f>IF(CurrentRoster!E334&gt;(FirstRosterDay+365),"",CurrentRoster!E338)</f>
        <v>RJR</v>
      </c>
      <c r="F353" s="60">
        <f>IF(CurrentRoster!F334&gt;(FirstRosterDay+365),"",CurrentRoster!F338)</f>
        <v>0</v>
      </c>
      <c r="G353" s="60" t="str">
        <f>IF(CurrentRoster!G334&gt;(FirstRosterDay+365),"",CurrentRoster!G338)</f>
        <v/>
      </c>
      <c r="H353" s="60" t="str">
        <f>IF(CurrentRoster!H334&gt;(FirstRosterDay+365),"",CurrentRoster!H338)</f>
        <v/>
      </c>
    </row>
    <row r="354" spans="1:8" x14ac:dyDescent="0.2">
      <c r="A354" s="2"/>
      <c r="B354" s="3"/>
      <c r="C354" s="3"/>
      <c r="D354" s="3"/>
      <c r="E354" s="3"/>
      <c r="F354" s="3"/>
      <c r="G354" s="3"/>
      <c r="H354" s="3"/>
    </row>
    <row r="355" spans="1:8" x14ac:dyDescent="0.2">
      <c r="A355" s="2" t="s">
        <v>143</v>
      </c>
    </row>
    <row r="356" spans="1:8" x14ac:dyDescent="0.2">
      <c r="A356">
        <v>1</v>
      </c>
      <c r="G356">
        <f>CurrentRoster!G15</f>
        <v>0</v>
      </c>
    </row>
    <row r="357" spans="1:8" x14ac:dyDescent="0.2">
      <c r="A357">
        <v>2</v>
      </c>
      <c r="G357">
        <f>CurrentRoster!G21</f>
        <v>0</v>
      </c>
    </row>
    <row r="358" spans="1:8" x14ac:dyDescent="0.2">
      <c r="A358">
        <v>3</v>
      </c>
      <c r="G358">
        <f>CurrentRoster!G27</f>
        <v>0</v>
      </c>
    </row>
    <row r="359" spans="1:8" x14ac:dyDescent="0.2">
      <c r="A359">
        <v>4</v>
      </c>
      <c r="G359">
        <f>CurrentRoster!G33</f>
        <v>0</v>
      </c>
    </row>
    <row r="360" spans="1:8" x14ac:dyDescent="0.2">
      <c r="A360">
        <v>5</v>
      </c>
      <c r="G360">
        <f>CurrentRoster!G39</f>
        <v>0</v>
      </c>
    </row>
    <row r="361" spans="1:8" x14ac:dyDescent="0.2">
      <c r="A361">
        <v>6</v>
      </c>
      <c r="G361">
        <f>CurrentRoster!G45</f>
        <v>0</v>
      </c>
    </row>
    <row r="362" spans="1:8" x14ac:dyDescent="0.2">
      <c r="A362">
        <v>7</v>
      </c>
      <c r="G362">
        <f>CurrentRoster!G51</f>
        <v>0</v>
      </c>
    </row>
    <row r="363" spans="1:8" x14ac:dyDescent="0.2">
      <c r="A363">
        <v>8</v>
      </c>
      <c r="G363">
        <f>CurrentRoster!G57</f>
        <v>0</v>
      </c>
    </row>
    <row r="364" spans="1:8" x14ac:dyDescent="0.2">
      <c r="A364">
        <v>9</v>
      </c>
      <c r="G364">
        <f>CurrentRoster!G63</f>
        <v>0</v>
      </c>
    </row>
    <row r="365" spans="1:8" x14ac:dyDescent="0.2">
      <c r="A365">
        <v>10</v>
      </c>
      <c r="G365">
        <f>CurrentRoster!G69</f>
        <v>0</v>
      </c>
    </row>
    <row r="366" spans="1:8" x14ac:dyDescent="0.2">
      <c r="A366">
        <v>11</v>
      </c>
      <c r="G366">
        <f>CurrentRoster!G75</f>
        <v>0</v>
      </c>
    </row>
    <row r="367" spans="1:8" x14ac:dyDescent="0.2">
      <c r="A367">
        <v>12</v>
      </c>
      <c r="G367">
        <f>CurrentRoster!G81</f>
        <v>0</v>
      </c>
    </row>
    <row r="368" spans="1:8" x14ac:dyDescent="0.2">
      <c r="A368">
        <v>13</v>
      </c>
      <c r="G368">
        <f>CurrentRoster!G87</f>
        <v>0</v>
      </c>
    </row>
    <row r="369" spans="1:7" x14ac:dyDescent="0.2">
      <c r="A369">
        <v>14</v>
      </c>
      <c r="G369">
        <f>CurrentRoster!G93</f>
        <v>0</v>
      </c>
    </row>
    <row r="370" spans="1:7" x14ac:dyDescent="0.2">
      <c r="A370">
        <v>15</v>
      </c>
      <c r="G370">
        <f>CurrentRoster!G99</f>
        <v>0</v>
      </c>
    </row>
    <row r="371" spans="1:7" x14ac:dyDescent="0.2">
      <c r="A371">
        <v>16</v>
      </c>
      <c r="G371">
        <f>CurrentRoster!G105</f>
        <v>0</v>
      </c>
    </row>
    <row r="372" spans="1:7" x14ac:dyDescent="0.2">
      <c r="A372">
        <v>17</v>
      </c>
      <c r="G372">
        <f>CurrentRoster!G111</f>
        <v>0</v>
      </c>
    </row>
    <row r="373" spans="1:7" x14ac:dyDescent="0.2">
      <c r="A373">
        <v>18</v>
      </c>
      <c r="G373">
        <f>CurrentRoster!G117</f>
        <v>0</v>
      </c>
    </row>
    <row r="374" spans="1:7" x14ac:dyDescent="0.2">
      <c r="A374">
        <v>19</v>
      </c>
      <c r="G374">
        <f>CurrentRoster!G123</f>
        <v>0</v>
      </c>
    </row>
    <row r="375" spans="1:7" x14ac:dyDescent="0.2">
      <c r="A375">
        <v>20</v>
      </c>
      <c r="G375">
        <f>CurrentRoster!G129</f>
        <v>0</v>
      </c>
    </row>
    <row r="376" spans="1:7" x14ac:dyDescent="0.2">
      <c r="A376">
        <v>21</v>
      </c>
      <c r="G376">
        <f>CurrentRoster!G135</f>
        <v>0</v>
      </c>
    </row>
    <row r="377" spans="1:7" x14ac:dyDescent="0.2">
      <c r="A377">
        <v>22</v>
      </c>
      <c r="G377">
        <f>CurrentRoster!G141</f>
        <v>0</v>
      </c>
    </row>
    <row r="378" spans="1:7" x14ac:dyDescent="0.2">
      <c r="A378">
        <v>23</v>
      </c>
      <c r="G378">
        <f>CurrentRoster!G147</f>
        <v>0</v>
      </c>
    </row>
    <row r="379" spans="1:7" x14ac:dyDescent="0.2">
      <c r="A379">
        <v>24</v>
      </c>
      <c r="G379">
        <f>CurrentRoster!G153</f>
        <v>0</v>
      </c>
    </row>
    <row r="380" spans="1:7" x14ac:dyDescent="0.2">
      <c r="A380">
        <v>25</v>
      </c>
      <c r="G380">
        <f>CurrentRoster!G159</f>
        <v>0</v>
      </c>
    </row>
    <row r="381" spans="1:7" x14ac:dyDescent="0.2">
      <c r="A381">
        <v>26</v>
      </c>
      <c r="G381">
        <f>CurrentRoster!G165</f>
        <v>0</v>
      </c>
    </row>
    <row r="382" spans="1:7" x14ac:dyDescent="0.2">
      <c r="A382">
        <v>27</v>
      </c>
      <c r="G382">
        <f>CurrentRoster!G171</f>
        <v>0</v>
      </c>
    </row>
    <row r="383" spans="1:7" x14ac:dyDescent="0.2">
      <c r="A383">
        <v>28</v>
      </c>
      <c r="G383">
        <f>CurrentRoster!G177</f>
        <v>0</v>
      </c>
    </row>
    <row r="384" spans="1:7" x14ac:dyDescent="0.2">
      <c r="A384">
        <v>29</v>
      </c>
      <c r="G384">
        <f>CurrentRoster!G183</f>
        <v>0</v>
      </c>
    </row>
    <row r="385" spans="1:7" x14ac:dyDescent="0.2">
      <c r="A385">
        <v>30</v>
      </c>
      <c r="G385">
        <f>CurrentRoster!G189</f>
        <v>0</v>
      </c>
    </row>
    <row r="386" spans="1:7" x14ac:dyDescent="0.2">
      <c r="A386">
        <v>31</v>
      </c>
      <c r="G386">
        <f>CurrentRoster!G195</f>
        <v>0</v>
      </c>
    </row>
    <row r="387" spans="1:7" x14ac:dyDescent="0.2">
      <c r="A387">
        <v>32</v>
      </c>
      <c r="G387">
        <f>CurrentRoster!G201</f>
        <v>0</v>
      </c>
    </row>
    <row r="388" spans="1:7" x14ac:dyDescent="0.2">
      <c r="A388">
        <v>33</v>
      </c>
      <c r="G388">
        <f>CurrentRoster!G207</f>
        <v>0</v>
      </c>
    </row>
    <row r="389" spans="1:7" x14ac:dyDescent="0.2">
      <c r="A389">
        <v>34</v>
      </c>
      <c r="G389">
        <f>CurrentRoster!G213</f>
        <v>0</v>
      </c>
    </row>
    <row r="390" spans="1:7" x14ac:dyDescent="0.2">
      <c r="A390">
        <v>35</v>
      </c>
      <c r="G390">
        <f>CurrentRoster!G219</f>
        <v>0</v>
      </c>
    </row>
    <row r="391" spans="1:7" x14ac:dyDescent="0.2">
      <c r="A391">
        <v>36</v>
      </c>
      <c r="G391">
        <f>CurrentRoster!G225</f>
        <v>0</v>
      </c>
    </row>
    <row r="392" spans="1:7" x14ac:dyDescent="0.2">
      <c r="A392">
        <v>37</v>
      </c>
      <c r="G392">
        <f>CurrentRoster!G231</f>
        <v>0</v>
      </c>
    </row>
    <row r="393" spans="1:7" x14ac:dyDescent="0.2">
      <c r="A393">
        <v>38</v>
      </c>
      <c r="G393">
        <f>CurrentRoster!G237</f>
        <v>0</v>
      </c>
    </row>
    <row r="394" spans="1:7" x14ac:dyDescent="0.2">
      <c r="A394">
        <v>39</v>
      </c>
      <c r="G394">
        <f>CurrentRoster!G243</f>
        <v>0</v>
      </c>
    </row>
    <row r="395" spans="1:7" x14ac:dyDescent="0.2">
      <c r="A395">
        <v>40</v>
      </c>
      <c r="G395">
        <f>CurrentRoster!G249</f>
        <v>0</v>
      </c>
    </row>
    <row r="396" spans="1:7" x14ac:dyDescent="0.2">
      <c r="A396">
        <v>41</v>
      </c>
      <c r="G396">
        <f>CurrentRoster!G255</f>
        <v>0</v>
      </c>
    </row>
    <row r="397" spans="1:7" x14ac:dyDescent="0.2">
      <c r="A397">
        <v>42</v>
      </c>
      <c r="G397">
        <f>CurrentRoster!G261</f>
        <v>0</v>
      </c>
    </row>
    <row r="398" spans="1:7" x14ac:dyDescent="0.2">
      <c r="A398">
        <v>43</v>
      </c>
      <c r="G398">
        <f>CurrentRoster!G267</f>
        <v>0</v>
      </c>
    </row>
    <row r="399" spans="1:7" x14ac:dyDescent="0.2">
      <c r="A399">
        <v>44</v>
      </c>
      <c r="G399">
        <f>CurrentRoster!G273</f>
        <v>0</v>
      </c>
    </row>
    <row r="400" spans="1:7" x14ac:dyDescent="0.2">
      <c r="A400">
        <v>45</v>
      </c>
      <c r="G400">
        <f>CurrentRoster!G279</f>
        <v>0</v>
      </c>
    </row>
    <row r="401" spans="1:8" x14ac:dyDescent="0.2">
      <c r="A401">
        <v>46</v>
      </c>
      <c r="G401">
        <f>CurrentRoster!G285</f>
        <v>0</v>
      </c>
    </row>
    <row r="402" spans="1:8" x14ac:dyDescent="0.2">
      <c r="A402">
        <v>47</v>
      </c>
      <c r="G402">
        <f>CurrentRoster!G291</f>
        <v>0</v>
      </c>
    </row>
    <row r="403" spans="1:8" x14ac:dyDescent="0.2">
      <c r="A403">
        <v>48</v>
      </c>
      <c r="G403">
        <f>CurrentRoster!G297</f>
        <v>0</v>
      </c>
    </row>
    <row r="404" spans="1:8" x14ac:dyDescent="0.2">
      <c r="A404">
        <v>49</v>
      </c>
      <c r="G404">
        <f>CurrentRoster!G303</f>
        <v>0</v>
      </c>
    </row>
    <row r="405" spans="1:8" x14ac:dyDescent="0.2">
      <c r="A405">
        <v>50</v>
      </c>
      <c r="G405">
        <f>CurrentRoster!G309</f>
        <v>0</v>
      </c>
    </row>
    <row r="406" spans="1:8" x14ac:dyDescent="0.2">
      <c r="A406">
        <v>51</v>
      </c>
      <c r="G406">
        <f>CurrentRoster!G315</f>
        <v>0</v>
      </c>
    </row>
    <row r="407" spans="1:8" x14ac:dyDescent="0.2">
      <c r="A407">
        <v>52</v>
      </c>
      <c r="G407">
        <f>CurrentRoster!G321</f>
        <v>0</v>
      </c>
    </row>
    <row r="409" spans="1:8" x14ac:dyDescent="0.2">
      <c r="A409" s="2"/>
      <c r="B409" s="3"/>
      <c r="C409" s="3"/>
      <c r="D409" s="3"/>
      <c r="E409" s="3"/>
      <c r="F409" s="3"/>
      <c r="G409" s="3"/>
      <c r="H409" s="3"/>
    </row>
  </sheetData>
  <sortState xmlns:xlrd2="http://schemas.microsoft.com/office/spreadsheetml/2017/richdata2" ref="L41:N58">
    <sortCondition ref="L40"/>
  </sortState>
  <mergeCells count="6">
    <mergeCell ref="AB3:AE3"/>
    <mergeCell ref="L1:M1"/>
    <mergeCell ref="L3:N3"/>
    <mergeCell ref="P3:R3"/>
    <mergeCell ref="T3:V3"/>
    <mergeCell ref="X3:Z3"/>
  </mergeCells>
  <phoneticPr fontId="0" type="noConversion"/>
  <dataValidations disablePrompts="1" count="1">
    <dataValidation type="list" allowBlank="1" showInputMessage="1" showErrorMessage="1" error="TRUE or FALSE only" prompt="TRUE or FALSE only" sqref="N40:N57 N59:N61" xr:uid="{00000000-0002-0000-0200-000000000000}">
      <formula1>"TRUE, FALSE"</formula1>
    </dataValidation>
  </dataValidations>
  <pageMargins left="0.75" right="0.75" top="1" bottom="1" header="0.5" footer="0.5"/>
  <pageSetup paperSize="9" orientation="portrait" r:id="rId1"/>
  <headerFooter alignWithMargins="0"/>
  <drawing r:id="rId2"/>
  <legacyDrawing r:id="rId3"/>
  <controls>
    <mc:AlternateContent xmlns:mc="http://schemas.openxmlformats.org/markup-compatibility/2006">
      <mc:Choice Requires="x14">
        <control shapeId="2060" r:id="rId4" name="ClearCommentsButton">
          <controlPr defaultSize="0" autoLine="0" r:id="rId5">
            <anchor moveWithCells="1">
              <from>
                <xdr:col>16</xdr:col>
                <xdr:colOff>609600</xdr:colOff>
                <xdr:row>50</xdr:row>
                <xdr:rowOff>28575</xdr:rowOff>
              </from>
              <to>
                <xdr:col>19</xdr:col>
                <xdr:colOff>561975</xdr:colOff>
                <xdr:row>54</xdr:row>
                <xdr:rowOff>76200</xdr:rowOff>
              </to>
            </anchor>
          </controlPr>
        </control>
      </mc:Choice>
      <mc:Fallback>
        <control shapeId="2060" r:id="rId4" name="ClearCommentsButton"/>
      </mc:Fallback>
    </mc:AlternateContent>
    <mc:AlternateContent xmlns:mc="http://schemas.openxmlformats.org/markup-compatibility/2006">
      <mc:Choice Requires="x14">
        <control shapeId="2056" r:id="rId6" name="ClearAllNamesButton">
          <controlPr defaultSize="0" autoLine="0" r:id="rId7">
            <anchor moveWithCells="1">
              <from>
                <xdr:col>16</xdr:col>
                <xdr:colOff>581025</xdr:colOff>
                <xdr:row>43</xdr:row>
                <xdr:rowOff>0</xdr:rowOff>
              </from>
              <to>
                <xdr:col>19</xdr:col>
                <xdr:colOff>628650</xdr:colOff>
                <xdr:row>47</xdr:row>
                <xdr:rowOff>104775</xdr:rowOff>
              </to>
            </anchor>
          </controlPr>
        </control>
      </mc:Choice>
      <mc:Fallback>
        <control shapeId="2056" r:id="rId6" name="ClearAllNamesButton"/>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CurrentRoster"/>
  <dimension ref="A1:L347"/>
  <sheetViews>
    <sheetView tabSelected="1" zoomScaleNormal="100" workbookViewId="0">
      <selection activeCell="F310" sqref="F310"/>
    </sheetView>
  </sheetViews>
  <sheetFormatPr defaultRowHeight="12.75" x14ac:dyDescent="0.2"/>
  <cols>
    <col min="1" max="1" width="9.28515625" style="223" customWidth="1"/>
    <col min="2" max="8" width="15.7109375" style="223" customWidth="1"/>
    <col min="9" max="9" width="1.42578125" style="223" customWidth="1"/>
    <col min="10" max="10" width="29.7109375" style="223" customWidth="1"/>
    <col min="11" max="11" width="12.42578125" style="223" customWidth="1"/>
    <col min="12" max="12" width="33" style="223" customWidth="1"/>
    <col min="13" max="16384" width="9.140625" style="223"/>
  </cols>
  <sheetData>
    <row r="1" spans="1:12" ht="96.75" customHeight="1" thickBot="1" x14ac:dyDescent="0.25">
      <c r="A1" s="219"/>
      <c r="B1" s="220"/>
      <c r="C1" s="220"/>
      <c r="D1" s="454">
        <f>CurrentYear</f>
        <v>2018</v>
      </c>
      <c r="E1" s="454"/>
      <c r="F1" s="454"/>
      <c r="G1" s="221"/>
      <c r="H1" s="222"/>
    </row>
    <row r="2" spans="1:12" ht="20.25" thickBot="1" x14ac:dyDescent="0.3">
      <c r="A2" s="455" t="s">
        <v>18</v>
      </c>
      <c r="B2" s="456"/>
      <c r="C2" s="456"/>
      <c r="D2" s="456"/>
      <c r="E2" s="456"/>
      <c r="F2" s="456"/>
      <c r="G2" s="456"/>
      <c r="H2" s="457"/>
      <c r="J2" s="224"/>
      <c r="K2" s="224"/>
      <c r="L2" s="225"/>
    </row>
    <row r="3" spans="1:12" ht="15.75" thickBot="1" x14ac:dyDescent="0.25">
      <c r="A3" s="226"/>
      <c r="B3" s="227"/>
      <c r="C3" s="227"/>
      <c r="D3" s="227"/>
      <c r="E3" s="227"/>
      <c r="F3" s="227"/>
      <c r="G3" s="227"/>
      <c r="H3" s="228"/>
      <c r="J3" s="224"/>
      <c r="L3" s="225"/>
    </row>
    <row r="4" spans="1:12" ht="15" x14ac:dyDescent="0.2">
      <c r="A4" s="458" t="s">
        <v>19</v>
      </c>
      <c r="B4" s="459"/>
      <c r="C4" s="459"/>
      <c r="D4" s="459"/>
      <c r="E4" s="459"/>
      <c r="F4" s="459"/>
      <c r="G4" s="459"/>
      <c r="H4" s="460"/>
    </row>
    <row r="5" spans="1:12" ht="13.5" thickBot="1" x14ac:dyDescent="0.25">
      <c r="A5" s="461" t="s">
        <v>20</v>
      </c>
      <c r="B5" s="462"/>
      <c r="C5" s="462"/>
      <c r="D5" s="462"/>
      <c r="E5" s="462"/>
      <c r="F5" s="462"/>
      <c r="G5" s="462"/>
      <c r="H5" s="463"/>
    </row>
    <row r="6" spans="1:12" ht="15" hidden="1" customHeight="1" x14ac:dyDescent="0.2">
      <c r="A6" s="464" t="s">
        <v>196</v>
      </c>
      <c r="B6" s="465"/>
      <c r="C6" s="465"/>
      <c r="D6" s="465"/>
      <c r="E6" s="465"/>
      <c r="F6" s="465"/>
      <c r="G6" s="465"/>
      <c r="H6" s="466"/>
    </row>
    <row r="7" spans="1:12" hidden="1" x14ac:dyDescent="0.2">
      <c r="A7" s="450" t="s">
        <v>21</v>
      </c>
      <c r="B7" s="451"/>
      <c r="C7" s="451"/>
      <c r="D7" s="451"/>
      <c r="E7" s="451"/>
      <c r="F7" s="451"/>
      <c r="G7" s="451"/>
      <c r="H7" s="452"/>
    </row>
    <row r="8" spans="1:12" ht="13.5" hidden="1" thickBot="1" x14ac:dyDescent="0.25">
      <c r="A8" s="229"/>
      <c r="B8" s="230"/>
      <c r="C8" s="231" t="s">
        <v>64</v>
      </c>
      <c r="D8" s="232"/>
      <c r="E8" s="453">
        <f ca="1">NOW()-NOW()+getproperty("Last Save Time")</f>
        <v>43455.678368055553</v>
      </c>
      <c r="F8" s="453"/>
      <c r="G8" s="453"/>
      <c r="H8" s="233"/>
    </row>
    <row r="9" spans="1:12" x14ac:dyDescent="0.2">
      <c r="A9" s="234"/>
      <c r="B9" s="235"/>
      <c r="C9" s="235"/>
      <c r="D9" s="235"/>
      <c r="E9" s="235"/>
      <c r="F9" s="235"/>
      <c r="G9" s="235"/>
      <c r="H9" s="236"/>
      <c r="L9" s="237"/>
    </row>
    <row r="10" spans="1:12" x14ac:dyDescent="0.2">
      <c r="A10" s="238">
        <v>-2</v>
      </c>
      <c r="B10" s="399">
        <f>CurrentRosterStart</f>
        <v>43115</v>
      </c>
      <c r="C10" s="371">
        <f>$B10+1</f>
        <v>43116</v>
      </c>
      <c r="D10" s="399">
        <f>$B10+2</f>
        <v>43117</v>
      </c>
      <c r="E10" s="399">
        <f>$B10+3</f>
        <v>43118</v>
      </c>
      <c r="F10" s="399">
        <f>$B10+4</f>
        <v>43119</v>
      </c>
      <c r="G10" s="371">
        <f>$B10+5</f>
        <v>43120</v>
      </c>
      <c r="H10" s="371">
        <f>$B10+6</f>
        <v>43121</v>
      </c>
      <c r="J10" s="360"/>
      <c r="L10" s="237"/>
    </row>
    <row r="11" spans="1:12" x14ac:dyDescent="0.2">
      <c r="A11" s="241" t="s">
        <v>0</v>
      </c>
      <c r="B11" s="390" t="s">
        <v>14</v>
      </c>
      <c r="C11" s="390" t="s">
        <v>14</v>
      </c>
      <c r="D11" s="390" t="s">
        <v>197</v>
      </c>
      <c r="E11" s="390" t="s">
        <v>197</v>
      </c>
      <c r="F11" s="390" t="s">
        <v>14</v>
      </c>
      <c r="G11" s="390" t="s">
        <v>14</v>
      </c>
      <c r="H11" s="390" t="s">
        <v>14</v>
      </c>
      <c r="J11" s="224"/>
      <c r="L11" s="237"/>
    </row>
    <row r="12" spans="1:12" x14ac:dyDescent="0.2">
      <c r="A12" s="241" t="s">
        <v>4</v>
      </c>
      <c r="B12" s="391" t="s">
        <v>68</v>
      </c>
      <c r="C12" s="391" t="s">
        <v>99</v>
      </c>
      <c r="D12" s="391" t="s">
        <v>65</v>
      </c>
      <c r="E12" s="391" t="s">
        <v>96</v>
      </c>
      <c r="F12" s="391" t="s">
        <v>15</v>
      </c>
      <c r="G12" s="391" t="s">
        <v>127</v>
      </c>
      <c r="H12" s="391" t="s">
        <v>127</v>
      </c>
      <c r="J12" s="224"/>
      <c r="L12" s="237"/>
    </row>
    <row r="13" spans="1:12" x14ac:dyDescent="0.2">
      <c r="A13" s="241" t="s">
        <v>10</v>
      </c>
      <c r="B13" s="390"/>
      <c r="C13" s="390"/>
      <c r="D13" s="390"/>
      <c r="E13" s="390" t="s">
        <v>127</v>
      </c>
      <c r="F13" s="390"/>
      <c r="G13" s="390" t="s">
        <v>15</v>
      </c>
      <c r="H13" s="390"/>
      <c r="L13" s="242"/>
    </row>
    <row r="14" spans="1:12" x14ac:dyDescent="0.2">
      <c r="A14" s="241" t="s">
        <v>141</v>
      </c>
      <c r="B14" s="390" t="s">
        <v>96</v>
      </c>
      <c r="C14" s="390" t="s">
        <v>127</v>
      </c>
      <c r="D14" s="390" t="s">
        <v>127</v>
      </c>
      <c r="E14" s="390" t="s">
        <v>6</v>
      </c>
      <c r="F14" s="390" t="s">
        <v>68</v>
      </c>
      <c r="G14" s="390" t="s">
        <v>68</v>
      </c>
      <c r="H14" s="390" t="s">
        <v>68</v>
      </c>
      <c r="L14" s="237"/>
    </row>
    <row r="15" spans="1:12" x14ac:dyDescent="0.2">
      <c r="A15" s="241" t="s">
        <v>12</v>
      </c>
      <c r="B15" s="445" t="s">
        <v>189</v>
      </c>
      <c r="C15" s="446"/>
      <c r="D15" s="446"/>
      <c r="E15" s="446"/>
      <c r="F15" s="446"/>
      <c r="G15" s="392"/>
      <c r="H15" s="393"/>
    </row>
    <row r="16" spans="1:12" x14ac:dyDescent="0.2">
      <c r="A16" s="243">
        <v>-1</v>
      </c>
      <c r="B16" s="371">
        <f>CurrentRosterStart+7*(A16+2)</f>
        <v>43122</v>
      </c>
      <c r="C16" s="399">
        <f>$B16+1</f>
        <v>43123</v>
      </c>
      <c r="D16" s="371">
        <f>$B16+2</f>
        <v>43124</v>
      </c>
      <c r="E16" s="399">
        <f>$B16+3</f>
        <v>43125</v>
      </c>
      <c r="F16" s="373">
        <f>$B16+4</f>
        <v>43126</v>
      </c>
      <c r="G16" s="371">
        <f>$B16+5</f>
        <v>43127</v>
      </c>
      <c r="H16" s="371">
        <f>$B16+6</f>
        <v>43128</v>
      </c>
    </row>
    <row r="17" spans="1:10" x14ac:dyDescent="0.2">
      <c r="A17" s="241" t="s">
        <v>0</v>
      </c>
      <c r="B17" s="390" t="s">
        <v>13</v>
      </c>
      <c r="C17" s="390" t="s">
        <v>13</v>
      </c>
      <c r="D17" s="390" t="s">
        <v>68</v>
      </c>
      <c r="E17" s="390" t="s">
        <v>68</v>
      </c>
      <c r="F17" s="390" t="s">
        <v>197</v>
      </c>
      <c r="G17" s="390" t="s">
        <v>197</v>
      </c>
      <c r="H17" s="390" t="s">
        <v>197</v>
      </c>
    </row>
    <row r="18" spans="1:10" x14ac:dyDescent="0.2">
      <c r="A18" s="241" t="s">
        <v>4</v>
      </c>
      <c r="B18" s="391" t="s">
        <v>6</v>
      </c>
      <c r="C18" s="391" t="s">
        <v>100</v>
      </c>
      <c r="D18" s="391" t="s">
        <v>7</v>
      </c>
      <c r="E18" s="391" t="s">
        <v>2</v>
      </c>
      <c r="F18" s="391" t="s">
        <v>127</v>
      </c>
      <c r="G18" s="391" t="s">
        <v>68</v>
      </c>
      <c r="H18" s="391" t="s">
        <v>68</v>
      </c>
    </row>
    <row r="19" spans="1:10" x14ac:dyDescent="0.2">
      <c r="A19" s="241" t="s">
        <v>10</v>
      </c>
      <c r="B19" s="390"/>
      <c r="C19" s="390"/>
      <c r="D19" s="390"/>
      <c r="E19" s="390"/>
      <c r="F19" s="390"/>
      <c r="G19" s="390"/>
      <c r="H19" s="390"/>
    </row>
    <row r="20" spans="1:10" x14ac:dyDescent="0.2">
      <c r="A20" s="241" t="s">
        <v>141</v>
      </c>
      <c r="B20" s="390" t="s">
        <v>7</v>
      </c>
      <c r="C20" s="390" t="s">
        <v>2</v>
      </c>
      <c r="D20" s="390" t="s">
        <v>14</v>
      </c>
      <c r="E20" s="390" t="s">
        <v>65</v>
      </c>
      <c r="F20" s="390" t="s">
        <v>99</v>
      </c>
      <c r="G20" s="390" t="s">
        <v>99</v>
      </c>
      <c r="H20" s="390" t="s">
        <v>99</v>
      </c>
    </row>
    <row r="21" spans="1:10" x14ac:dyDescent="0.2">
      <c r="A21" s="241" t="s">
        <v>12</v>
      </c>
      <c r="B21" s="445" t="s">
        <v>198</v>
      </c>
      <c r="C21" s="446"/>
      <c r="D21" s="446"/>
      <c r="E21" s="446"/>
      <c r="F21" s="446"/>
      <c r="G21" s="392"/>
      <c r="H21" s="393"/>
    </row>
    <row r="22" spans="1:10" x14ac:dyDescent="0.2">
      <c r="A22" s="243">
        <v>0</v>
      </c>
      <c r="B22" s="399">
        <f>CurrentRosterStart+7*(A22+2)</f>
        <v>43129</v>
      </c>
      <c r="C22" s="399">
        <f>$B22+1</f>
        <v>43130</v>
      </c>
      <c r="D22" s="371">
        <f>$B22+2</f>
        <v>43131</v>
      </c>
      <c r="E22" s="400">
        <f>$B22+3</f>
        <v>43132</v>
      </c>
      <c r="F22" s="400">
        <f>$B22+4</f>
        <v>43133</v>
      </c>
      <c r="G22" s="1">
        <f>$B22+5</f>
        <v>43134</v>
      </c>
      <c r="H22" s="1">
        <f>$B22+6</f>
        <v>43135</v>
      </c>
      <c r="J22" s="244"/>
    </row>
    <row r="23" spans="1:10" x14ac:dyDescent="0.2">
      <c r="A23" s="241" t="s">
        <v>0</v>
      </c>
      <c r="B23" s="390" t="s">
        <v>68</v>
      </c>
      <c r="C23" s="390" t="s">
        <v>68</v>
      </c>
      <c r="D23" s="390" t="s">
        <v>197</v>
      </c>
      <c r="E23" s="390" t="s">
        <v>197</v>
      </c>
      <c r="F23" s="390" t="s">
        <v>68</v>
      </c>
      <c r="G23" s="390" t="s">
        <v>256</v>
      </c>
      <c r="H23" s="390" t="s">
        <v>256</v>
      </c>
    </row>
    <row r="24" spans="1:10" x14ac:dyDescent="0.2">
      <c r="A24" s="241" t="s">
        <v>4</v>
      </c>
      <c r="B24" s="391" t="s">
        <v>7</v>
      </c>
      <c r="C24" s="391" t="s">
        <v>14</v>
      </c>
      <c r="D24" s="391" t="s">
        <v>68</v>
      </c>
      <c r="E24" s="391" t="s">
        <v>96</v>
      </c>
      <c r="F24" s="391" t="s">
        <v>2</v>
      </c>
      <c r="G24" s="391" t="s">
        <v>2</v>
      </c>
      <c r="H24" s="391" t="s">
        <v>2</v>
      </c>
    </row>
    <row r="25" spans="1:10" x14ac:dyDescent="0.2">
      <c r="A25" s="241" t="s">
        <v>10</v>
      </c>
      <c r="B25" s="390" t="s">
        <v>127</v>
      </c>
      <c r="C25" s="390"/>
      <c r="D25" s="390"/>
      <c r="E25" s="390" t="s">
        <v>15</v>
      </c>
      <c r="F25" s="390"/>
      <c r="G25" s="390"/>
      <c r="H25" s="390"/>
    </row>
    <row r="26" spans="1:10" x14ac:dyDescent="0.2">
      <c r="A26" s="241" t="s">
        <v>141</v>
      </c>
      <c r="B26" s="390" t="s">
        <v>2</v>
      </c>
      <c r="C26" s="390" t="s">
        <v>100</v>
      </c>
      <c r="D26" s="390" t="s">
        <v>15</v>
      </c>
      <c r="E26" s="390" t="s">
        <v>7</v>
      </c>
      <c r="F26" s="390" t="s">
        <v>97</v>
      </c>
      <c r="G26" s="390" t="s">
        <v>97</v>
      </c>
      <c r="H26" s="390" t="s">
        <v>97</v>
      </c>
    </row>
    <row r="27" spans="1:10" x14ac:dyDescent="0.2">
      <c r="A27" s="241" t="s">
        <v>12</v>
      </c>
      <c r="B27" s="445" t="s">
        <v>330</v>
      </c>
      <c r="C27" s="446"/>
      <c r="D27" s="446"/>
      <c r="E27" s="446"/>
      <c r="F27" s="446"/>
      <c r="G27" s="392"/>
      <c r="H27" s="393"/>
    </row>
    <row r="28" spans="1:10" x14ac:dyDescent="0.2">
      <c r="A28" s="243">
        <f>A22+1</f>
        <v>1</v>
      </c>
      <c r="B28" s="400">
        <f>CurrentRosterStart+7*(A28+2)</f>
        <v>43136</v>
      </c>
      <c r="C28" s="400">
        <f>$B28+1</f>
        <v>43137</v>
      </c>
      <c r="D28" s="1">
        <f>$B28+2</f>
        <v>43138</v>
      </c>
      <c r="E28" s="400">
        <f>$B28+3</f>
        <v>43139</v>
      </c>
      <c r="F28" s="400">
        <f>$B28+4</f>
        <v>43140</v>
      </c>
      <c r="G28" s="1">
        <f>$B28+5</f>
        <v>43141</v>
      </c>
      <c r="H28" s="1">
        <f>$B28+6</f>
        <v>43142</v>
      </c>
    </row>
    <row r="29" spans="1:10" x14ac:dyDescent="0.2">
      <c r="A29" s="241" t="s">
        <v>0</v>
      </c>
      <c r="B29" s="390" t="s">
        <v>13</v>
      </c>
      <c r="C29" s="390" t="s">
        <v>13</v>
      </c>
      <c r="D29" s="390" t="s">
        <v>65</v>
      </c>
      <c r="E29" s="390" t="s">
        <v>65</v>
      </c>
      <c r="F29" s="390" t="s">
        <v>7</v>
      </c>
      <c r="G29" s="390" t="s">
        <v>7</v>
      </c>
      <c r="H29" s="390" t="s">
        <v>7</v>
      </c>
    </row>
    <row r="30" spans="1:10" x14ac:dyDescent="0.2">
      <c r="A30" s="241" t="s">
        <v>4</v>
      </c>
      <c r="B30" s="391" t="s">
        <v>94</v>
      </c>
      <c r="C30" s="391" t="s">
        <v>93</v>
      </c>
      <c r="D30" s="391" t="s">
        <v>94</v>
      </c>
      <c r="E30" s="391" t="s">
        <v>96</v>
      </c>
      <c r="F30" s="391" t="s">
        <v>68</v>
      </c>
      <c r="G30" s="391" t="s">
        <v>6</v>
      </c>
      <c r="H30" s="391" t="s">
        <v>6</v>
      </c>
    </row>
    <row r="31" spans="1:10" x14ac:dyDescent="0.2">
      <c r="A31" s="241" t="s">
        <v>10</v>
      </c>
      <c r="B31" s="390"/>
      <c r="C31" s="390" t="s">
        <v>96</v>
      </c>
      <c r="D31" s="390"/>
      <c r="E31" s="390"/>
      <c r="F31" s="390" t="s">
        <v>93</v>
      </c>
      <c r="G31" s="390" t="s">
        <v>97</v>
      </c>
      <c r="H31" s="390"/>
    </row>
    <row r="32" spans="1:10" x14ac:dyDescent="0.2">
      <c r="A32" s="241" t="s">
        <v>141</v>
      </c>
      <c r="B32" s="390" t="s">
        <v>6</v>
      </c>
      <c r="C32" s="390" t="s">
        <v>9</v>
      </c>
      <c r="D32" s="390" t="s">
        <v>127</v>
      </c>
      <c r="E32" s="390" t="s">
        <v>93</v>
      </c>
      <c r="F32" s="390" t="s">
        <v>99</v>
      </c>
      <c r="G32" s="390" t="s">
        <v>99</v>
      </c>
      <c r="H32" s="390" t="s">
        <v>99</v>
      </c>
    </row>
    <row r="33" spans="1:10" x14ac:dyDescent="0.2">
      <c r="A33" s="241" t="s">
        <v>12</v>
      </c>
      <c r="B33" s="445" t="s">
        <v>15</v>
      </c>
      <c r="C33" s="446"/>
      <c r="D33" s="446"/>
      <c r="E33" s="446"/>
      <c r="F33" s="446"/>
      <c r="G33" s="392"/>
      <c r="H33" s="393"/>
    </row>
    <row r="34" spans="1:10" x14ac:dyDescent="0.2">
      <c r="A34" s="243">
        <f>A28+1</f>
        <v>2</v>
      </c>
      <c r="B34" s="400">
        <f>CurrentRosterStart+7*(A34+2)</f>
        <v>43143</v>
      </c>
      <c r="C34" s="400">
        <f>$B34+1</f>
        <v>43144</v>
      </c>
      <c r="D34" s="400">
        <f>$B34+2</f>
        <v>43145</v>
      </c>
      <c r="E34" s="400">
        <f>$B34+3</f>
        <v>43146</v>
      </c>
      <c r="F34" s="1">
        <f>$B34+4</f>
        <v>43147</v>
      </c>
      <c r="G34" s="1">
        <f>$B34+5</f>
        <v>43148</v>
      </c>
      <c r="H34" s="1">
        <f>$B34+6</f>
        <v>43149</v>
      </c>
    </row>
    <row r="35" spans="1:10" x14ac:dyDescent="0.2">
      <c r="A35" s="241" t="s">
        <v>0</v>
      </c>
      <c r="B35" s="390" t="s">
        <v>253</v>
      </c>
      <c r="C35" s="390" t="s">
        <v>253</v>
      </c>
      <c r="D35" s="390" t="s">
        <v>68</v>
      </c>
      <c r="E35" s="390" t="s">
        <v>68</v>
      </c>
      <c r="F35" s="390" t="s">
        <v>253</v>
      </c>
      <c r="G35" s="390" t="s">
        <v>253</v>
      </c>
      <c r="H35" s="390" t="s">
        <v>253</v>
      </c>
    </row>
    <row r="36" spans="1:10" x14ac:dyDescent="0.2">
      <c r="A36" s="241" t="s">
        <v>4</v>
      </c>
      <c r="B36" s="391" t="s">
        <v>65</v>
      </c>
      <c r="C36" s="391" t="s">
        <v>96</v>
      </c>
      <c r="D36" s="391" t="s">
        <v>7</v>
      </c>
      <c r="E36" s="391" t="s">
        <v>97</v>
      </c>
      <c r="F36" s="391" t="s">
        <v>94</v>
      </c>
      <c r="G36" s="391" t="s">
        <v>99</v>
      </c>
      <c r="H36" s="391" t="s">
        <v>99</v>
      </c>
    </row>
    <row r="37" spans="1:10" x14ac:dyDescent="0.2">
      <c r="A37" s="241" t="s">
        <v>10</v>
      </c>
      <c r="B37" s="390"/>
      <c r="C37" s="390"/>
      <c r="D37" s="390"/>
      <c r="E37" s="390"/>
      <c r="F37" s="390"/>
      <c r="G37" s="390" t="s">
        <v>15</v>
      </c>
      <c r="H37" s="390" t="s">
        <v>127</v>
      </c>
    </row>
    <row r="38" spans="1:10" x14ac:dyDescent="0.2">
      <c r="A38" s="241" t="s">
        <v>141</v>
      </c>
      <c r="B38" s="390" t="s">
        <v>100</v>
      </c>
      <c r="C38" s="390" t="s">
        <v>99</v>
      </c>
      <c r="D38" s="390" t="s">
        <v>5</v>
      </c>
      <c r="E38" s="390" t="s">
        <v>239</v>
      </c>
      <c r="F38" s="390" t="s">
        <v>96</v>
      </c>
      <c r="G38" s="390" t="s">
        <v>96</v>
      </c>
      <c r="H38" s="390" t="s">
        <v>96</v>
      </c>
    </row>
    <row r="39" spans="1:10" x14ac:dyDescent="0.2">
      <c r="A39" s="241" t="s">
        <v>12</v>
      </c>
      <c r="B39" s="445" t="s">
        <v>339</v>
      </c>
      <c r="C39" s="446"/>
      <c r="D39" s="446"/>
      <c r="E39" s="446"/>
      <c r="F39" s="446"/>
      <c r="G39" s="392"/>
      <c r="H39" s="393"/>
    </row>
    <row r="40" spans="1:10" x14ac:dyDescent="0.2">
      <c r="A40" s="243">
        <f>A34+1</f>
        <v>3</v>
      </c>
      <c r="B40" s="400">
        <f>CurrentRosterStart+7*(A40+2)</f>
        <v>43150</v>
      </c>
      <c r="C40" s="400">
        <f>$B40+1</f>
        <v>43151</v>
      </c>
      <c r="D40" s="1">
        <f>$B40+2</f>
        <v>43152</v>
      </c>
      <c r="E40" s="1">
        <f>$B40+3</f>
        <v>43153</v>
      </c>
      <c r="F40" s="1">
        <f>$B40+4</f>
        <v>43154</v>
      </c>
      <c r="G40" s="1">
        <f>$B40+5</f>
        <v>43155</v>
      </c>
      <c r="H40" s="1">
        <f>$B40+6</f>
        <v>43156</v>
      </c>
    </row>
    <row r="41" spans="1:10" x14ac:dyDescent="0.2">
      <c r="A41" s="241" t="s">
        <v>0</v>
      </c>
      <c r="B41" s="390" t="s">
        <v>68</v>
      </c>
      <c r="C41" s="390" t="s">
        <v>68</v>
      </c>
      <c r="D41" s="390" t="s">
        <v>197</v>
      </c>
      <c r="E41" s="390" t="s">
        <v>197</v>
      </c>
      <c r="F41" s="390" t="s">
        <v>7</v>
      </c>
      <c r="G41" s="390" t="s">
        <v>7</v>
      </c>
      <c r="H41" s="390" t="s">
        <v>7</v>
      </c>
    </row>
    <row r="42" spans="1:10" x14ac:dyDescent="0.2">
      <c r="A42" s="241" t="s">
        <v>4</v>
      </c>
      <c r="B42" s="391" t="s">
        <v>97</v>
      </c>
      <c r="C42" s="391" t="s">
        <v>15</v>
      </c>
      <c r="D42" s="391" t="s">
        <v>127</v>
      </c>
      <c r="E42" s="391" t="s">
        <v>100</v>
      </c>
      <c r="F42" s="391" t="s">
        <v>239</v>
      </c>
      <c r="G42" s="391" t="s">
        <v>127</v>
      </c>
      <c r="H42" s="391" t="s">
        <v>127</v>
      </c>
    </row>
    <row r="43" spans="1:10" x14ac:dyDescent="0.2">
      <c r="A43" s="241" t="s">
        <v>10</v>
      </c>
      <c r="B43" s="390"/>
      <c r="C43" s="390"/>
      <c r="D43" s="390"/>
      <c r="E43" s="390"/>
      <c r="F43" s="390" t="s">
        <v>99</v>
      </c>
      <c r="G43" s="390"/>
      <c r="H43" s="390"/>
    </row>
    <row r="44" spans="1:10" x14ac:dyDescent="0.2">
      <c r="A44" s="241" t="s">
        <v>141</v>
      </c>
      <c r="B44" s="390" t="s">
        <v>14</v>
      </c>
      <c r="C44" s="390" t="s">
        <v>99</v>
      </c>
      <c r="D44" s="390" t="s">
        <v>65</v>
      </c>
      <c r="E44" s="390" t="s">
        <v>68</v>
      </c>
      <c r="F44" s="390" t="s">
        <v>94</v>
      </c>
      <c r="G44" s="390" t="s">
        <v>94</v>
      </c>
      <c r="H44" s="394" t="s">
        <v>94</v>
      </c>
      <c r="J44" s="244"/>
    </row>
    <row r="45" spans="1:10" x14ac:dyDescent="0.2">
      <c r="A45" s="241" t="s">
        <v>12</v>
      </c>
      <c r="B45" s="445" t="s">
        <v>257</v>
      </c>
      <c r="C45" s="446"/>
      <c r="D45" s="446"/>
      <c r="E45" s="446"/>
      <c r="F45" s="446"/>
      <c r="G45" s="392"/>
      <c r="H45" s="393"/>
    </row>
    <row r="46" spans="1:10" x14ac:dyDescent="0.2">
      <c r="A46" s="243">
        <f>A40+1</f>
        <v>4</v>
      </c>
      <c r="B46" s="1">
        <f>CurrentRosterStart+7*(A46+2)</f>
        <v>43157</v>
      </c>
      <c r="C46" s="400">
        <f>$B46+1</f>
        <v>43158</v>
      </c>
      <c r="D46" s="1">
        <f>$B46+2</f>
        <v>43159</v>
      </c>
      <c r="E46" s="400">
        <f>$B46+3</f>
        <v>43160</v>
      </c>
      <c r="F46" s="400">
        <f>$B46+4</f>
        <v>43161</v>
      </c>
      <c r="G46" s="1">
        <f>$B46+5</f>
        <v>43162</v>
      </c>
      <c r="H46" s="1">
        <f>$B46+6</f>
        <v>43163</v>
      </c>
    </row>
    <row r="47" spans="1:10" x14ac:dyDescent="0.2">
      <c r="A47" s="241" t="s">
        <v>0</v>
      </c>
      <c r="B47" s="390" t="s">
        <v>253</v>
      </c>
      <c r="C47" s="390" t="s">
        <v>253</v>
      </c>
      <c r="D47" s="390" t="s">
        <v>197</v>
      </c>
      <c r="E47" s="390" t="s">
        <v>197</v>
      </c>
      <c r="F47" s="390" t="s">
        <v>255</v>
      </c>
      <c r="G47" s="390" t="s">
        <v>255</v>
      </c>
      <c r="H47" s="390" t="s">
        <v>255</v>
      </c>
    </row>
    <row r="48" spans="1:10" x14ac:dyDescent="0.2">
      <c r="A48" s="241" t="s">
        <v>4</v>
      </c>
      <c r="B48" s="391" t="s">
        <v>68</v>
      </c>
      <c r="C48" s="391" t="s">
        <v>14</v>
      </c>
      <c r="D48" s="391" t="s">
        <v>127</v>
      </c>
      <c r="E48" s="391" t="s">
        <v>99</v>
      </c>
      <c r="F48" s="391" t="s">
        <v>97</v>
      </c>
      <c r="G48" s="391" t="s">
        <v>239</v>
      </c>
      <c r="H48" s="391" t="s">
        <v>239</v>
      </c>
    </row>
    <row r="49" spans="1:8" x14ac:dyDescent="0.2">
      <c r="A49" s="241" t="s">
        <v>10</v>
      </c>
      <c r="B49" s="390"/>
      <c r="C49" s="390"/>
      <c r="D49" s="390"/>
      <c r="E49" s="390" t="s">
        <v>200</v>
      </c>
      <c r="F49" s="390"/>
      <c r="G49" s="390"/>
      <c r="H49" s="390"/>
    </row>
    <row r="50" spans="1:8" x14ac:dyDescent="0.2">
      <c r="A50" s="241" t="s">
        <v>141</v>
      </c>
      <c r="B50" s="390" t="s">
        <v>15</v>
      </c>
      <c r="C50" s="390" t="s">
        <v>94</v>
      </c>
      <c r="D50" s="390" t="s">
        <v>97</v>
      </c>
      <c r="E50" s="390" t="s">
        <v>96</v>
      </c>
      <c r="F50" s="390" t="s">
        <v>2</v>
      </c>
      <c r="G50" s="390" t="s">
        <v>2</v>
      </c>
      <c r="H50" s="390" t="s">
        <v>2</v>
      </c>
    </row>
    <row r="51" spans="1:8" x14ac:dyDescent="0.2">
      <c r="A51" s="241" t="s">
        <v>12</v>
      </c>
      <c r="B51" s="445" t="s">
        <v>201</v>
      </c>
      <c r="C51" s="446"/>
      <c r="D51" s="446"/>
      <c r="E51" s="446"/>
      <c r="F51" s="446"/>
      <c r="G51" s="392"/>
      <c r="H51" s="393"/>
    </row>
    <row r="52" spans="1:8" x14ac:dyDescent="0.2">
      <c r="A52" s="243">
        <f>A46+1</f>
        <v>5</v>
      </c>
      <c r="B52" s="1">
        <f>CurrentRosterStart+7*(A52+2)</f>
        <v>43164</v>
      </c>
      <c r="C52" s="400">
        <f>$B52+1</f>
        <v>43165</v>
      </c>
      <c r="D52" s="400">
        <f>$B52+2</f>
        <v>43166</v>
      </c>
      <c r="E52" s="400">
        <f>$B52+3</f>
        <v>43167</v>
      </c>
      <c r="F52" s="400">
        <f>$B52+4</f>
        <v>43168</v>
      </c>
      <c r="G52" s="372">
        <f>$B52+5</f>
        <v>43169</v>
      </c>
      <c r="H52" s="372">
        <f>$B52+6</f>
        <v>43170</v>
      </c>
    </row>
    <row r="53" spans="1:8" x14ac:dyDescent="0.2">
      <c r="A53" s="241" t="s">
        <v>0</v>
      </c>
      <c r="B53" s="390" t="s">
        <v>13</v>
      </c>
      <c r="C53" s="390" t="s">
        <v>13</v>
      </c>
      <c r="D53" s="390" t="s">
        <v>68</v>
      </c>
      <c r="E53" s="390" t="s">
        <v>68</v>
      </c>
      <c r="F53" s="390" t="s">
        <v>65</v>
      </c>
      <c r="G53" s="390" t="s">
        <v>65</v>
      </c>
      <c r="H53" s="390" t="s">
        <v>65</v>
      </c>
    </row>
    <row r="54" spans="1:8" x14ac:dyDescent="0.2">
      <c r="A54" s="241" t="s">
        <v>4</v>
      </c>
      <c r="B54" s="391" t="s">
        <v>65</v>
      </c>
      <c r="C54" s="391" t="s">
        <v>96</v>
      </c>
      <c r="D54" s="391" t="s">
        <v>93</v>
      </c>
      <c r="E54" s="391" t="s">
        <v>100</v>
      </c>
      <c r="F54" s="391" t="s">
        <v>6</v>
      </c>
      <c r="G54" s="391" t="s">
        <v>94</v>
      </c>
      <c r="H54" s="391" t="s">
        <v>94</v>
      </c>
    </row>
    <row r="55" spans="1:8" x14ac:dyDescent="0.2">
      <c r="A55" s="241" t="s">
        <v>10</v>
      </c>
      <c r="B55" s="390"/>
      <c r="C55" s="390"/>
      <c r="D55" s="390"/>
      <c r="E55" s="390"/>
      <c r="F55" s="390" t="s">
        <v>94</v>
      </c>
      <c r="G55" s="390"/>
      <c r="H55" s="390" t="s">
        <v>127</v>
      </c>
    </row>
    <row r="56" spans="1:8" x14ac:dyDescent="0.2">
      <c r="A56" s="241" t="s">
        <v>141</v>
      </c>
      <c r="B56" s="390" t="s">
        <v>99</v>
      </c>
      <c r="C56" s="390" t="s">
        <v>127</v>
      </c>
      <c r="D56" s="390" t="s">
        <v>15</v>
      </c>
      <c r="E56" s="390" t="s">
        <v>93</v>
      </c>
      <c r="F56" s="390" t="s">
        <v>127</v>
      </c>
      <c r="G56" s="390" t="s">
        <v>127</v>
      </c>
      <c r="H56" s="390" t="s">
        <v>100</v>
      </c>
    </row>
    <row r="57" spans="1:8" x14ac:dyDescent="0.2">
      <c r="A57" s="241" t="s">
        <v>12</v>
      </c>
      <c r="B57" s="445" t="s">
        <v>202</v>
      </c>
      <c r="C57" s="446"/>
      <c r="D57" s="446"/>
      <c r="E57" s="446"/>
      <c r="F57" s="446"/>
      <c r="G57" s="392"/>
      <c r="H57" s="393"/>
    </row>
    <row r="58" spans="1:8" x14ac:dyDescent="0.2">
      <c r="A58" s="243">
        <f>A52+1</f>
        <v>6</v>
      </c>
      <c r="B58" s="372">
        <f>CurrentRosterStart+7*(A58+2)</f>
        <v>43171</v>
      </c>
      <c r="C58" s="400">
        <f>$B58+1</f>
        <v>43172</v>
      </c>
      <c r="D58" s="1">
        <f>$B58+2</f>
        <v>43173</v>
      </c>
      <c r="E58" s="400">
        <f>$B58+3</f>
        <v>43174</v>
      </c>
      <c r="F58" s="400">
        <f>$B58+4</f>
        <v>43175</v>
      </c>
      <c r="G58" s="1">
        <f>$B58+5</f>
        <v>43176</v>
      </c>
      <c r="H58" s="1">
        <f>$B58+6</f>
        <v>43177</v>
      </c>
    </row>
    <row r="59" spans="1:8" x14ac:dyDescent="0.2">
      <c r="A59" s="241" t="s">
        <v>0</v>
      </c>
      <c r="B59" s="390" t="s">
        <v>197</v>
      </c>
      <c r="C59" s="390" t="s">
        <v>197</v>
      </c>
      <c r="D59" s="390" t="s">
        <v>7</v>
      </c>
      <c r="E59" s="390" t="s">
        <v>7</v>
      </c>
      <c r="F59" s="390" t="s">
        <v>68</v>
      </c>
      <c r="G59" s="390" t="s">
        <v>68</v>
      </c>
      <c r="H59" s="390" t="s">
        <v>68</v>
      </c>
    </row>
    <row r="60" spans="1:8" x14ac:dyDescent="0.2">
      <c r="A60" s="241" t="s">
        <v>4</v>
      </c>
      <c r="B60" s="391" t="s">
        <v>14</v>
      </c>
      <c r="C60" s="391" t="s">
        <v>68</v>
      </c>
      <c r="D60" s="391" t="s">
        <v>94</v>
      </c>
      <c r="E60" s="391" t="s">
        <v>15</v>
      </c>
      <c r="F60" s="391" t="s">
        <v>200</v>
      </c>
      <c r="G60" s="391" t="s">
        <v>96</v>
      </c>
      <c r="H60" s="391" t="s">
        <v>96</v>
      </c>
    </row>
    <row r="61" spans="1:8" x14ac:dyDescent="0.2">
      <c r="A61" s="241" t="s">
        <v>10</v>
      </c>
      <c r="B61" s="390"/>
      <c r="C61" s="390"/>
      <c r="D61" s="390"/>
      <c r="E61" s="390"/>
      <c r="F61" s="390"/>
      <c r="G61" s="390"/>
      <c r="H61" s="390" t="s">
        <v>127</v>
      </c>
    </row>
    <row r="62" spans="1:8" x14ac:dyDescent="0.2">
      <c r="A62" s="241" t="s">
        <v>141</v>
      </c>
      <c r="B62" s="390" t="s">
        <v>7</v>
      </c>
      <c r="C62" s="390" t="s">
        <v>5</v>
      </c>
      <c r="D62" s="390" t="s">
        <v>6</v>
      </c>
      <c r="E62" s="390" t="s">
        <v>9</v>
      </c>
      <c r="F62" s="390" t="s">
        <v>14</v>
      </c>
      <c r="G62" s="390" t="s">
        <v>100</v>
      </c>
      <c r="H62" s="390" t="s">
        <v>100</v>
      </c>
    </row>
    <row r="63" spans="1:8" x14ac:dyDescent="0.2">
      <c r="A63" s="241" t="s">
        <v>12</v>
      </c>
      <c r="B63" s="445" t="s">
        <v>323</v>
      </c>
      <c r="C63" s="446"/>
      <c r="D63" s="446"/>
      <c r="E63" s="446"/>
      <c r="F63" s="446"/>
      <c r="G63" s="392"/>
      <c r="H63" s="393"/>
    </row>
    <row r="64" spans="1:8" x14ac:dyDescent="0.2">
      <c r="A64" s="243">
        <f>A58+1</f>
        <v>7</v>
      </c>
      <c r="B64" s="400">
        <f>CurrentRosterStart+7*(A64+2)</f>
        <v>43178</v>
      </c>
      <c r="C64" s="1">
        <f>$B64+1</f>
        <v>43179</v>
      </c>
      <c r="D64" s="1">
        <f>$B64+2</f>
        <v>43180</v>
      </c>
      <c r="E64" s="400">
        <f>$B64+3</f>
        <v>43181</v>
      </c>
      <c r="F64" s="400">
        <f>$B64+4</f>
        <v>43182</v>
      </c>
      <c r="G64" s="1">
        <f>$B64+5</f>
        <v>43183</v>
      </c>
      <c r="H64" s="1">
        <f>$B64+6</f>
        <v>43184</v>
      </c>
    </row>
    <row r="65" spans="1:8" x14ac:dyDescent="0.2">
      <c r="A65" s="241" t="s">
        <v>0</v>
      </c>
      <c r="B65" s="390" t="s">
        <v>253</v>
      </c>
      <c r="C65" s="390" t="s">
        <v>253</v>
      </c>
      <c r="D65" s="390" t="s">
        <v>68</v>
      </c>
      <c r="E65" s="390" t="s">
        <v>68</v>
      </c>
      <c r="F65" s="390" t="s">
        <v>14</v>
      </c>
      <c r="G65" s="390" t="s">
        <v>14</v>
      </c>
      <c r="H65" s="390" t="s">
        <v>14</v>
      </c>
    </row>
    <row r="66" spans="1:8" x14ac:dyDescent="0.2">
      <c r="A66" s="241" t="s">
        <v>4</v>
      </c>
      <c r="B66" s="391" t="s">
        <v>239</v>
      </c>
      <c r="C66" s="391" t="s">
        <v>99</v>
      </c>
      <c r="D66" s="391" t="s">
        <v>6</v>
      </c>
      <c r="E66" s="391" t="s">
        <v>65</v>
      </c>
      <c r="F66" s="391" t="s">
        <v>7</v>
      </c>
      <c r="G66" s="391" t="s">
        <v>200</v>
      </c>
      <c r="H66" s="391" t="s">
        <v>200</v>
      </c>
    </row>
    <row r="67" spans="1:8" x14ac:dyDescent="0.2">
      <c r="A67" s="241" t="s">
        <v>10</v>
      </c>
      <c r="B67" s="390"/>
      <c r="C67" s="390"/>
      <c r="D67" s="390"/>
      <c r="E67" s="390"/>
      <c r="F67" s="390" t="s">
        <v>127</v>
      </c>
      <c r="G67" s="390"/>
      <c r="H67" s="390"/>
    </row>
    <row r="68" spans="1:8" x14ac:dyDescent="0.2">
      <c r="A68" s="241" t="s">
        <v>141</v>
      </c>
      <c r="B68" s="390" t="s">
        <v>100</v>
      </c>
      <c r="C68" s="390" t="s">
        <v>100</v>
      </c>
      <c r="D68" s="390" t="s">
        <v>94</v>
      </c>
      <c r="E68" s="390" t="s">
        <v>239</v>
      </c>
      <c r="F68" s="390" t="s">
        <v>97</v>
      </c>
      <c r="G68" s="390" t="s">
        <v>97</v>
      </c>
      <c r="H68" s="390" t="s">
        <v>127</v>
      </c>
    </row>
    <row r="69" spans="1:8" x14ac:dyDescent="0.2">
      <c r="A69" s="241" t="s">
        <v>12</v>
      </c>
      <c r="B69" s="445" t="s">
        <v>322</v>
      </c>
      <c r="C69" s="446"/>
      <c r="D69" s="446"/>
      <c r="E69" s="446"/>
      <c r="F69" s="446"/>
      <c r="G69" s="392"/>
      <c r="H69" s="393"/>
    </row>
    <row r="70" spans="1:8" x14ac:dyDescent="0.2">
      <c r="A70" s="243">
        <f>A64+1</f>
        <v>8</v>
      </c>
      <c r="B70" s="1">
        <f>CurrentRosterStart+7*(A70+2)</f>
        <v>43185</v>
      </c>
      <c r="C70" s="400">
        <f>$B70+1</f>
        <v>43186</v>
      </c>
      <c r="D70" s="1">
        <f>$B70+2</f>
        <v>43187</v>
      </c>
      <c r="E70" s="400">
        <f>$B70+3</f>
        <v>43188</v>
      </c>
      <c r="F70" s="372">
        <f>$B70+4</f>
        <v>43189</v>
      </c>
      <c r="G70" s="372">
        <f>$B70+5</f>
        <v>43190</v>
      </c>
      <c r="H70" s="372">
        <f>$B70+6</f>
        <v>43191</v>
      </c>
    </row>
    <row r="71" spans="1:8" x14ac:dyDescent="0.2">
      <c r="A71" s="241" t="s">
        <v>0</v>
      </c>
      <c r="B71" s="390" t="s">
        <v>68</v>
      </c>
      <c r="C71" s="390" t="s">
        <v>68</v>
      </c>
      <c r="D71" s="390" t="s">
        <v>65</v>
      </c>
      <c r="E71" s="390" t="s">
        <v>65</v>
      </c>
      <c r="F71" s="390" t="s">
        <v>197</v>
      </c>
      <c r="G71" s="390" t="s">
        <v>197</v>
      </c>
      <c r="H71" s="390" t="s">
        <v>197</v>
      </c>
    </row>
    <row r="72" spans="1:8" x14ac:dyDescent="0.2">
      <c r="A72" s="241" t="s">
        <v>4</v>
      </c>
      <c r="B72" s="391" t="s">
        <v>97</v>
      </c>
      <c r="C72" s="391" t="s">
        <v>15</v>
      </c>
      <c r="D72" s="391" t="s">
        <v>14</v>
      </c>
      <c r="E72" s="391" t="s">
        <v>68</v>
      </c>
      <c r="F72" s="391" t="s">
        <v>96</v>
      </c>
      <c r="G72" s="391" t="s">
        <v>96</v>
      </c>
      <c r="H72" s="391" t="s">
        <v>93</v>
      </c>
    </row>
    <row r="73" spans="1:8" x14ac:dyDescent="0.2">
      <c r="A73" s="241" t="s">
        <v>10</v>
      </c>
      <c r="B73" s="390"/>
      <c r="C73" s="390"/>
      <c r="D73" s="390"/>
      <c r="E73" s="390" t="s">
        <v>15</v>
      </c>
      <c r="F73" s="390"/>
      <c r="G73" s="390"/>
      <c r="H73" s="390"/>
    </row>
    <row r="74" spans="1:8" x14ac:dyDescent="0.2">
      <c r="A74" s="241" t="s">
        <v>141</v>
      </c>
      <c r="B74" s="390" t="s">
        <v>65</v>
      </c>
      <c r="C74" s="390" t="s">
        <v>127</v>
      </c>
      <c r="D74" s="390" t="s">
        <v>6</v>
      </c>
      <c r="E74" s="390" t="s">
        <v>200</v>
      </c>
      <c r="F74" s="390" t="s">
        <v>7</v>
      </c>
      <c r="G74" s="390" t="s">
        <v>7</v>
      </c>
      <c r="H74" s="394" t="s">
        <v>15</v>
      </c>
    </row>
    <row r="75" spans="1:8" x14ac:dyDescent="0.2">
      <c r="A75" s="241" t="s">
        <v>12</v>
      </c>
      <c r="B75" s="445" t="s">
        <v>331</v>
      </c>
      <c r="C75" s="446"/>
      <c r="D75" s="446"/>
      <c r="E75" s="446"/>
      <c r="F75" s="446"/>
      <c r="G75" s="392"/>
      <c r="H75" s="393"/>
    </row>
    <row r="76" spans="1:8" x14ac:dyDescent="0.2">
      <c r="A76" s="243">
        <f>A70+1</f>
        <v>9</v>
      </c>
      <c r="B76" s="372">
        <f>CurrentRosterStart+7*(A76+2)</f>
        <v>43192</v>
      </c>
      <c r="C76" s="1">
        <f>$B76+1</f>
        <v>43193</v>
      </c>
      <c r="D76" s="1">
        <f>$B76+2</f>
        <v>43194</v>
      </c>
      <c r="E76" s="400">
        <f>$B76+3</f>
        <v>43195</v>
      </c>
      <c r="F76" s="1">
        <f>$B76+4</f>
        <v>43196</v>
      </c>
      <c r="G76" s="1">
        <f>$B76+5</f>
        <v>43197</v>
      </c>
      <c r="H76" s="1">
        <f>$B76+6</f>
        <v>43198</v>
      </c>
    </row>
    <row r="77" spans="1:8" x14ac:dyDescent="0.2">
      <c r="A77" s="241" t="s">
        <v>0</v>
      </c>
      <c r="B77" s="390" t="s">
        <v>253</v>
      </c>
      <c r="C77" s="390" t="s">
        <v>253</v>
      </c>
      <c r="D77" s="390" t="s">
        <v>14</v>
      </c>
      <c r="E77" s="390" t="s">
        <v>14</v>
      </c>
      <c r="F77" s="390" t="s">
        <v>2</v>
      </c>
      <c r="G77" s="390" t="s">
        <v>2</v>
      </c>
      <c r="H77" s="390" t="s">
        <v>2</v>
      </c>
    </row>
    <row r="78" spans="1:8" x14ac:dyDescent="0.2">
      <c r="A78" s="241" t="s">
        <v>4</v>
      </c>
      <c r="B78" s="391" t="s">
        <v>93</v>
      </c>
      <c r="C78" s="391" t="s">
        <v>7</v>
      </c>
      <c r="D78" s="391" t="s">
        <v>6</v>
      </c>
      <c r="E78" s="391" t="s">
        <v>239</v>
      </c>
      <c r="F78" s="391" t="s">
        <v>200</v>
      </c>
      <c r="G78" s="391" t="s">
        <v>15</v>
      </c>
      <c r="H78" s="391" t="s">
        <v>15</v>
      </c>
    </row>
    <row r="79" spans="1:8" x14ac:dyDescent="0.2">
      <c r="A79" s="241" t="s">
        <v>10</v>
      </c>
      <c r="B79" s="390" t="s">
        <v>96</v>
      </c>
      <c r="C79" s="390"/>
      <c r="D79" s="390"/>
      <c r="E79" s="390"/>
      <c r="F79" s="390"/>
      <c r="G79" s="390"/>
      <c r="H79" s="390" t="s">
        <v>99</v>
      </c>
    </row>
    <row r="80" spans="1:8" x14ac:dyDescent="0.2">
      <c r="A80" s="241" t="s">
        <v>141</v>
      </c>
      <c r="B80" s="390" t="s">
        <v>15</v>
      </c>
      <c r="C80" s="390" t="s">
        <v>99</v>
      </c>
      <c r="D80" s="390" t="s">
        <v>99</v>
      </c>
      <c r="E80" s="390" t="s">
        <v>7</v>
      </c>
      <c r="F80" s="390" t="s">
        <v>6</v>
      </c>
      <c r="G80" s="390" t="s">
        <v>6</v>
      </c>
      <c r="H80" s="390" t="s">
        <v>6</v>
      </c>
    </row>
    <row r="81" spans="1:8" x14ac:dyDescent="0.2">
      <c r="A81" s="241" t="s">
        <v>12</v>
      </c>
      <c r="B81" s="445" t="s">
        <v>332</v>
      </c>
      <c r="C81" s="446"/>
      <c r="D81" s="446"/>
      <c r="E81" s="446"/>
      <c r="F81" s="446"/>
      <c r="G81" s="392"/>
      <c r="H81" s="393"/>
    </row>
    <row r="82" spans="1:8" x14ac:dyDescent="0.2">
      <c r="A82" s="243">
        <f>A76+1</f>
        <v>10</v>
      </c>
      <c r="B82" s="400">
        <f>CurrentRosterStart+7*(A82+2)</f>
        <v>43199</v>
      </c>
      <c r="C82" s="1">
        <f>$B82+1</f>
        <v>43200</v>
      </c>
      <c r="D82" s="400">
        <f>$B82+2</f>
        <v>43201</v>
      </c>
      <c r="E82" s="1">
        <f>$B82+3</f>
        <v>43202</v>
      </c>
      <c r="F82" s="400">
        <f>$B82+4</f>
        <v>43203</v>
      </c>
      <c r="G82" s="1">
        <f>$B82+5</f>
        <v>43204</v>
      </c>
      <c r="H82" s="1">
        <f>$B82+6</f>
        <v>43205</v>
      </c>
    </row>
    <row r="83" spans="1:8" x14ac:dyDescent="0.2">
      <c r="A83" s="241" t="s">
        <v>0</v>
      </c>
      <c r="B83" s="390" t="s">
        <v>14</v>
      </c>
      <c r="C83" s="390" t="s">
        <v>14</v>
      </c>
      <c r="D83" s="390" t="s">
        <v>197</v>
      </c>
      <c r="E83" s="390" t="s">
        <v>197</v>
      </c>
      <c r="F83" s="390" t="s">
        <v>2</v>
      </c>
      <c r="G83" s="390" t="s">
        <v>2</v>
      </c>
      <c r="H83" s="390" t="s">
        <v>2</v>
      </c>
    </row>
    <row r="84" spans="1:8" x14ac:dyDescent="0.2">
      <c r="A84" s="241" t="s">
        <v>4</v>
      </c>
      <c r="B84" s="391" t="s">
        <v>97</v>
      </c>
      <c r="C84" s="391" t="s">
        <v>7</v>
      </c>
      <c r="D84" s="391" t="s">
        <v>99</v>
      </c>
      <c r="E84" s="391" t="s">
        <v>93</v>
      </c>
      <c r="F84" s="391" t="s">
        <v>96</v>
      </c>
      <c r="G84" s="391" t="s">
        <v>96</v>
      </c>
      <c r="H84" s="391" t="s">
        <v>96</v>
      </c>
    </row>
    <row r="85" spans="1:8" x14ac:dyDescent="0.2">
      <c r="A85" s="241" t="s">
        <v>10</v>
      </c>
      <c r="B85" s="390"/>
      <c r="C85" s="390"/>
      <c r="D85" s="390"/>
      <c r="E85" s="390"/>
      <c r="F85" s="390"/>
      <c r="G85" s="390"/>
      <c r="H85" s="390"/>
    </row>
    <row r="86" spans="1:8" x14ac:dyDescent="0.2">
      <c r="A86" s="241" t="s">
        <v>141</v>
      </c>
      <c r="B86" s="390" t="s">
        <v>2</v>
      </c>
      <c r="C86" s="390" t="s">
        <v>5</v>
      </c>
      <c r="D86" s="390" t="s">
        <v>6</v>
      </c>
      <c r="E86" s="390" t="s">
        <v>7</v>
      </c>
      <c r="F86" s="390" t="s">
        <v>6</v>
      </c>
      <c r="G86" s="390" t="s">
        <v>6</v>
      </c>
      <c r="H86" s="390" t="s">
        <v>6</v>
      </c>
    </row>
    <row r="87" spans="1:8" x14ac:dyDescent="0.2">
      <c r="A87" s="241" t="s">
        <v>12</v>
      </c>
      <c r="B87" s="445" t="s">
        <v>333</v>
      </c>
      <c r="C87" s="446"/>
      <c r="D87" s="446"/>
      <c r="E87" s="446"/>
      <c r="F87" s="446"/>
      <c r="G87" s="392"/>
      <c r="H87" s="393"/>
    </row>
    <row r="88" spans="1:8" x14ac:dyDescent="0.2">
      <c r="A88" s="243">
        <f>A82+1</f>
        <v>11</v>
      </c>
      <c r="B88" s="400">
        <f>CurrentRosterStart+7*(A88+2)</f>
        <v>43206</v>
      </c>
      <c r="C88" s="1">
        <f>$B88+1</f>
        <v>43207</v>
      </c>
      <c r="D88" s="1">
        <f>$B88+2</f>
        <v>43208</v>
      </c>
      <c r="E88" s="400">
        <f>$B88+3</f>
        <v>43209</v>
      </c>
      <c r="F88" s="1">
        <f>$B88+4</f>
        <v>43210</v>
      </c>
      <c r="G88" s="1">
        <f>$B88+5</f>
        <v>43211</v>
      </c>
      <c r="H88" s="1">
        <f>$B88+6</f>
        <v>43212</v>
      </c>
    </row>
    <row r="89" spans="1:8" x14ac:dyDescent="0.2">
      <c r="A89" s="241" t="s">
        <v>0</v>
      </c>
      <c r="B89" s="390" t="s">
        <v>65</v>
      </c>
      <c r="C89" s="390" t="s">
        <v>65</v>
      </c>
      <c r="D89" s="390" t="s">
        <v>68</v>
      </c>
      <c r="E89" s="390" t="s">
        <v>68</v>
      </c>
      <c r="F89" s="390" t="s">
        <v>253</v>
      </c>
      <c r="G89" s="390" t="s">
        <v>253</v>
      </c>
      <c r="H89" s="390" t="s">
        <v>253</v>
      </c>
    </row>
    <row r="90" spans="1:8" x14ac:dyDescent="0.2">
      <c r="A90" s="241" t="s">
        <v>4</v>
      </c>
      <c r="B90" s="391" t="s">
        <v>94</v>
      </c>
      <c r="C90" s="391"/>
      <c r="D90" s="391" t="s">
        <v>15</v>
      </c>
      <c r="E90" s="391" t="s">
        <v>127</v>
      </c>
      <c r="F90" s="391" t="s">
        <v>14</v>
      </c>
      <c r="G90" s="391" t="s">
        <v>97</v>
      </c>
      <c r="H90" s="391" t="s">
        <v>97</v>
      </c>
    </row>
    <row r="91" spans="1:8" x14ac:dyDescent="0.2">
      <c r="A91" s="241" t="s">
        <v>10</v>
      </c>
      <c r="B91" s="390" t="s">
        <v>200</v>
      </c>
      <c r="C91" s="390"/>
      <c r="D91" s="390"/>
      <c r="E91" s="390"/>
      <c r="F91" s="390"/>
      <c r="G91" s="390"/>
      <c r="H91" s="390"/>
    </row>
    <row r="92" spans="1:8" x14ac:dyDescent="0.2">
      <c r="A92" s="241" t="s">
        <v>141</v>
      </c>
      <c r="B92" s="390" t="s">
        <v>68</v>
      </c>
      <c r="C92" s="390" t="s">
        <v>9</v>
      </c>
      <c r="D92" s="390" t="s">
        <v>94</v>
      </c>
      <c r="E92" s="390" t="s">
        <v>100</v>
      </c>
      <c r="F92" s="390" t="s">
        <v>200</v>
      </c>
      <c r="G92" s="390" t="s">
        <v>200</v>
      </c>
      <c r="H92" s="390" t="s">
        <v>200</v>
      </c>
    </row>
    <row r="93" spans="1:8" x14ac:dyDescent="0.2">
      <c r="A93" s="241" t="s">
        <v>12</v>
      </c>
      <c r="B93" s="445" t="s">
        <v>259</v>
      </c>
      <c r="C93" s="446"/>
      <c r="D93" s="446"/>
      <c r="E93" s="446"/>
      <c r="F93" s="446"/>
      <c r="G93" s="392"/>
      <c r="H93" s="393"/>
    </row>
    <row r="94" spans="1:8" x14ac:dyDescent="0.2">
      <c r="A94" s="243">
        <f>A88+1</f>
        <v>12</v>
      </c>
      <c r="B94" s="1">
        <f>CurrentRosterStart+7*(A94+2)</f>
        <v>43213</v>
      </c>
      <c r="C94" s="1">
        <f>$B94+1</f>
        <v>43214</v>
      </c>
      <c r="D94" s="372">
        <f>$B94+2</f>
        <v>43215</v>
      </c>
      <c r="E94" s="1">
        <f>$B94+3</f>
        <v>43216</v>
      </c>
      <c r="F94" s="400">
        <f>$B94+4</f>
        <v>43217</v>
      </c>
      <c r="G94" s="1">
        <f>$B94+5</f>
        <v>43218</v>
      </c>
      <c r="H94" s="1">
        <f>$B94+6</f>
        <v>43219</v>
      </c>
    </row>
    <row r="95" spans="1:8" x14ac:dyDescent="0.2">
      <c r="A95" s="241" t="s">
        <v>0</v>
      </c>
      <c r="B95" s="390" t="s">
        <v>68</v>
      </c>
      <c r="C95" s="390" t="s">
        <v>68</v>
      </c>
      <c r="D95" s="390" t="s">
        <v>197</v>
      </c>
      <c r="E95" s="390" t="s">
        <v>197</v>
      </c>
      <c r="F95" s="390" t="s">
        <v>68</v>
      </c>
      <c r="G95" s="390" t="s">
        <v>256</v>
      </c>
      <c r="H95" s="390" t="s">
        <v>256</v>
      </c>
    </row>
    <row r="96" spans="1:8" x14ac:dyDescent="0.2">
      <c r="A96" s="241" t="s">
        <v>4</v>
      </c>
      <c r="B96" s="391" t="s">
        <v>94</v>
      </c>
      <c r="C96" s="391" t="s">
        <v>7</v>
      </c>
      <c r="D96" s="391" t="s">
        <v>100</v>
      </c>
      <c r="E96" s="391" t="s">
        <v>99</v>
      </c>
      <c r="F96" s="391" t="s">
        <v>6</v>
      </c>
      <c r="G96" s="391" t="s">
        <v>14</v>
      </c>
      <c r="H96" s="391" t="s">
        <v>14</v>
      </c>
    </row>
    <row r="97" spans="1:9" x14ac:dyDescent="0.2">
      <c r="A97" s="241" t="s">
        <v>10</v>
      </c>
      <c r="B97" s="390" t="s">
        <v>15</v>
      </c>
      <c r="C97" s="390"/>
      <c r="D97" s="390"/>
      <c r="E97" s="390"/>
      <c r="F97" s="390"/>
      <c r="G97" s="390" t="s">
        <v>97</v>
      </c>
      <c r="H97" s="390" t="s">
        <v>200</v>
      </c>
    </row>
    <row r="98" spans="1:9" x14ac:dyDescent="0.2">
      <c r="A98" s="241" t="s">
        <v>141</v>
      </c>
      <c r="B98" s="390" t="s">
        <v>14</v>
      </c>
      <c r="C98" s="390" t="s">
        <v>15</v>
      </c>
      <c r="D98" s="390" t="s">
        <v>97</v>
      </c>
      <c r="E98" s="390" t="s">
        <v>239</v>
      </c>
      <c r="F98" s="390" t="s">
        <v>93</v>
      </c>
      <c r="G98" s="390" t="s">
        <v>93</v>
      </c>
      <c r="H98" s="390" t="s">
        <v>93</v>
      </c>
    </row>
    <row r="99" spans="1:9" x14ac:dyDescent="0.2">
      <c r="A99" s="241" t="s">
        <v>12</v>
      </c>
      <c r="B99" s="445" t="s">
        <v>65</v>
      </c>
      <c r="C99" s="446"/>
      <c r="D99" s="446"/>
      <c r="E99" s="446"/>
      <c r="F99" s="446"/>
      <c r="G99" s="392"/>
      <c r="H99" s="393"/>
    </row>
    <row r="100" spans="1:9" x14ac:dyDescent="0.2">
      <c r="A100" s="243">
        <f>A94+1</f>
        <v>13</v>
      </c>
      <c r="B100" s="400">
        <f>CurrentRosterStart+7*(A100+2)</f>
        <v>43220</v>
      </c>
      <c r="C100" s="400">
        <f>$B100+1</f>
        <v>43221</v>
      </c>
      <c r="D100" s="1">
        <f>$B100+2</f>
        <v>43222</v>
      </c>
      <c r="E100" s="400">
        <f>$B100+3</f>
        <v>43223</v>
      </c>
      <c r="F100" s="400">
        <f>$B100+4</f>
        <v>43224</v>
      </c>
      <c r="G100" s="1">
        <f>$B100+5</f>
        <v>43225</v>
      </c>
      <c r="H100" s="1">
        <f>$B100+6</f>
        <v>43226</v>
      </c>
    </row>
    <row r="101" spans="1:9" x14ac:dyDescent="0.2">
      <c r="A101" s="241" t="s">
        <v>0</v>
      </c>
      <c r="B101" s="390" t="s">
        <v>253</v>
      </c>
      <c r="C101" s="390" t="s">
        <v>253</v>
      </c>
      <c r="D101" s="390" t="s">
        <v>68</v>
      </c>
      <c r="E101" s="390" t="s">
        <v>68</v>
      </c>
      <c r="F101" s="390" t="s">
        <v>197</v>
      </c>
      <c r="G101" s="390" t="s">
        <v>197</v>
      </c>
      <c r="H101" s="390" t="s">
        <v>197</v>
      </c>
    </row>
    <row r="102" spans="1:9" x14ac:dyDescent="0.2">
      <c r="A102" s="241" t="s">
        <v>4</v>
      </c>
      <c r="B102" s="391" t="s">
        <v>200</v>
      </c>
      <c r="C102" s="391" t="s">
        <v>96</v>
      </c>
      <c r="D102" s="391" t="s">
        <v>65</v>
      </c>
      <c r="E102" s="391" t="s">
        <v>239</v>
      </c>
      <c r="F102" s="391" t="s">
        <v>127</v>
      </c>
      <c r="G102" s="391" t="s">
        <v>7</v>
      </c>
      <c r="H102" s="391" t="s">
        <v>7</v>
      </c>
      <c r="I102" s="244"/>
    </row>
    <row r="103" spans="1:9" x14ac:dyDescent="0.2">
      <c r="A103" s="241" t="s">
        <v>10</v>
      </c>
      <c r="B103" s="390"/>
      <c r="C103" s="390"/>
      <c r="D103" s="390"/>
      <c r="E103" s="390"/>
      <c r="F103" s="390"/>
      <c r="G103" s="390" t="s">
        <v>99</v>
      </c>
      <c r="H103" s="390"/>
    </row>
    <row r="104" spans="1:9" x14ac:dyDescent="0.2">
      <c r="A104" s="241" t="s">
        <v>141</v>
      </c>
      <c r="B104" s="390" t="s">
        <v>65</v>
      </c>
      <c r="C104" s="390" t="s">
        <v>97</v>
      </c>
      <c r="D104" s="390" t="s">
        <v>200</v>
      </c>
      <c r="E104" s="390" t="s">
        <v>96</v>
      </c>
      <c r="F104" s="390" t="s">
        <v>7</v>
      </c>
      <c r="G104" s="390" t="s">
        <v>65</v>
      </c>
      <c r="H104" s="394" t="s">
        <v>65</v>
      </c>
    </row>
    <row r="105" spans="1:9" x14ac:dyDescent="0.2">
      <c r="A105" s="241" t="s">
        <v>12</v>
      </c>
      <c r="B105" s="445" t="s">
        <v>13</v>
      </c>
      <c r="C105" s="446"/>
      <c r="D105" s="446"/>
      <c r="E105" s="446"/>
      <c r="F105" s="446"/>
      <c r="G105" s="392"/>
      <c r="H105" s="393"/>
    </row>
    <row r="106" spans="1:9" x14ac:dyDescent="0.2">
      <c r="A106" s="243">
        <f>A100+1</f>
        <v>14</v>
      </c>
      <c r="B106" s="1">
        <f>CurrentRosterStart+7*(A106+2)</f>
        <v>43227</v>
      </c>
      <c r="C106" s="1">
        <f>$B106+1</f>
        <v>43228</v>
      </c>
      <c r="D106" s="1">
        <f>$B106+2</f>
        <v>43229</v>
      </c>
      <c r="E106" s="1">
        <f>$B106+3</f>
        <v>43230</v>
      </c>
      <c r="F106" s="1">
        <f>$B106+4</f>
        <v>43231</v>
      </c>
      <c r="G106" s="1">
        <f>$B106+5</f>
        <v>43232</v>
      </c>
      <c r="H106" s="1">
        <f>$B106+6</f>
        <v>43233</v>
      </c>
    </row>
    <row r="107" spans="1:9" x14ac:dyDescent="0.2">
      <c r="A107" s="241" t="s">
        <v>0</v>
      </c>
      <c r="B107" s="390" t="s">
        <v>253</v>
      </c>
      <c r="C107" s="390" t="s">
        <v>253</v>
      </c>
      <c r="D107" s="390" t="s">
        <v>197</v>
      </c>
      <c r="E107" s="390" t="s">
        <v>197</v>
      </c>
      <c r="F107" s="390" t="s">
        <v>255</v>
      </c>
      <c r="G107" s="390" t="s">
        <v>255</v>
      </c>
      <c r="H107" s="390" t="s">
        <v>255</v>
      </c>
    </row>
    <row r="108" spans="1:9" x14ac:dyDescent="0.2">
      <c r="A108" s="241" t="s">
        <v>4</v>
      </c>
      <c r="B108" s="391" t="s">
        <v>68</v>
      </c>
      <c r="C108" s="391" t="s">
        <v>127</v>
      </c>
      <c r="D108" s="391" t="s">
        <v>7</v>
      </c>
      <c r="E108" s="391" t="s">
        <v>65</v>
      </c>
      <c r="F108" s="391" t="s">
        <v>99</v>
      </c>
      <c r="G108" s="391" t="s">
        <v>6</v>
      </c>
      <c r="H108" s="391" t="s">
        <v>6</v>
      </c>
    </row>
    <row r="109" spans="1:9" x14ac:dyDescent="0.2">
      <c r="A109" s="241" t="s">
        <v>10</v>
      </c>
      <c r="B109" s="390" t="s">
        <v>127</v>
      </c>
      <c r="C109" s="390"/>
      <c r="D109" s="390"/>
      <c r="E109" s="390"/>
      <c r="F109" s="390"/>
      <c r="G109" s="390"/>
      <c r="H109" s="390"/>
    </row>
    <row r="110" spans="1:9" x14ac:dyDescent="0.2">
      <c r="A110" s="241" t="s">
        <v>141</v>
      </c>
      <c r="B110" s="390" t="s">
        <v>6</v>
      </c>
      <c r="C110" s="390" t="s">
        <v>7</v>
      </c>
      <c r="D110" s="390" t="s">
        <v>5</v>
      </c>
      <c r="E110" s="390" t="s">
        <v>9</v>
      </c>
      <c r="F110" s="390" t="s">
        <v>68</v>
      </c>
      <c r="G110" s="390" t="s">
        <v>68</v>
      </c>
      <c r="H110" s="390" t="s">
        <v>68</v>
      </c>
    </row>
    <row r="111" spans="1:9" x14ac:dyDescent="0.2">
      <c r="A111" s="241" t="s">
        <v>12</v>
      </c>
      <c r="B111" s="445" t="s">
        <v>334</v>
      </c>
      <c r="C111" s="446"/>
      <c r="D111" s="446"/>
      <c r="E111" s="446"/>
      <c r="F111" s="446"/>
      <c r="G111" s="392"/>
      <c r="H111" s="393"/>
    </row>
    <row r="112" spans="1:9" x14ac:dyDescent="0.2">
      <c r="A112" s="243">
        <f>A106+1</f>
        <v>15</v>
      </c>
      <c r="B112" s="400">
        <f>CurrentRosterStart+7*(A112+2)</f>
        <v>43234</v>
      </c>
      <c r="C112" s="1">
        <f>$B112+1</f>
        <v>43235</v>
      </c>
      <c r="D112" s="1">
        <f>$B112+2</f>
        <v>43236</v>
      </c>
      <c r="E112" s="400">
        <f>$B112+3</f>
        <v>43237</v>
      </c>
      <c r="F112" s="400">
        <f>$B112+4</f>
        <v>43238</v>
      </c>
      <c r="G112" s="1">
        <f>$B112+5</f>
        <v>43239</v>
      </c>
      <c r="H112" s="1">
        <f>$B112+6</f>
        <v>43240</v>
      </c>
    </row>
    <row r="113" spans="1:8" x14ac:dyDescent="0.2">
      <c r="A113" s="241" t="s">
        <v>0</v>
      </c>
      <c r="B113" s="390" t="s">
        <v>13</v>
      </c>
      <c r="C113" s="390" t="s">
        <v>13</v>
      </c>
      <c r="D113" s="390" t="s">
        <v>68</v>
      </c>
      <c r="E113" s="390" t="s">
        <v>68</v>
      </c>
      <c r="F113" s="390" t="s">
        <v>197</v>
      </c>
      <c r="G113" s="390" t="s">
        <v>13</v>
      </c>
      <c r="H113" s="390" t="s">
        <v>13</v>
      </c>
    </row>
    <row r="114" spans="1:8" x14ac:dyDescent="0.2">
      <c r="A114" s="241" t="s">
        <v>4</v>
      </c>
      <c r="B114" s="391" t="s">
        <v>93</v>
      </c>
      <c r="C114" s="391" t="s">
        <v>96</v>
      </c>
      <c r="D114" s="391" t="s">
        <v>200</v>
      </c>
      <c r="E114" s="391" t="s">
        <v>7</v>
      </c>
      <c r="F114" s="391" t="s">
        <v>239</v>
      </c>
      <c r="G114" s="391" t="s">
        <v>65</v>
      </c>
      <c r="H114" s="391" t="s">
        <v>65</v>
      </c>
    </row>
    <row r="115" spans="1:8" x14ac:dyDescent="0.2">
      <c r="A115" s="241" t="s">
        <v>10</v>
      </c>
      <c r="B115" s="390" t="s">
        <v>94</v>
      </c>
      <c r="C115" s="390"/>
      <c r="D115" s="390"/>
      <c r="E115" s="390"/>
      <c r="F115" s="390"/>
      <c r="G115" s="390"/>
      <c r="H115" s="390"/>
    </row>
    <row r="116" spans="1:8" x14ac:dyDescent="0.2">
      <c r="A116" s="241" t="s">
        <v>141</v>
      </c>
      <c r="B116" s="390" t="s">
        <v>65</v>
      </c>
      <c r="C116" s="390" t="s">
        <v>100</v>
      </c>
      <c r="D116" s="390" t="s">
        <v>127</v>
      </c>
      <c r="E116" s="390" t="s">
        <v>93</v>
      </c>
      <c r="F116" s="390" t="s">
        <v>96</v>
      </c>
      <c r="G116" s="390" t="s">
        <v>96</v>
      </c>
      <c r="H116" s="390" t="s">
        <v>96</v>
      </c>
    </row>
    <row r="117" spans="1:8" x14ac:dyDescent="0.2">
      <c r="A117" s="241" t="s">
        <v>12</v>
      </c>
      <c r="B117" s="445" t="s">
        <v>99</v>
      </c>
      <c r="C117" s="446"/>
      <c r="D117" s="446"/>
      <c r="E117" s="446"/>
      <c r="F117" s="446"/>
      <c r="G117" s="392"/>
      <c r="H117" s="393"/>
    </row>
    <row r="118" spans="1:8" x14ac:dyDescent="0.2">
      <c r="A118" s="243">
        <f>A112+1</f>
        <v>16</v>
      </c>
      <c r="B118" s="1">
        <f>CurrentRosterStart+7*(A118+2)</f>
        <v>43241</v>
      </c>
      <c r="C118" s="400">
        <f>$B118+1</f>
        <v>43242</v>
      </c>
      <c r="D118" s="400">
        <f>$B118+2</f>
        <v>43243</v>
      </c>
      <c r="E118" s="400">
        <f>$B118+3</f>
        <v>43244</v>
      </c>
      <c r="F118" s="400">
        <f>$B118+4</f>
        <v>43245</v>
      </c>
      <c r="G118" s="1">
        <f>$B118+5</f>
        <v>43246</v>
      </c>
      <c r="H118" s="1">
        <f>$B118+6</f>
        <v>43247</v>
      </c>
    </row>
    <row r="119" spans="1:8" x14ac:dyDescent="0.2">
      <c r="A119" s="241" t="s">
        <v>0</v>
      </c>
      <c r="B119" s="390" t="s">
        <v>197</v>
      </c>
      <c r="C119" s="390" t="s">
        <v>197</v>
      </c>
      <c r="D119" s="390" t="s">
        <v>7</v>
      </c>
      <c r="E119" s="390" t="s">
        <v>7</v>
      </c>
      <c r="F119" s="390" t="s">
        <v>14</v>
      </c>
      <c r="G119" s="390" t="s">
        <v>14</v>
      </c>
      <c r="H119" s="390" t="s">
        <v>14</v>
      </c>
    </row>
    <row r="120" spans="1:8" x14ac:dyDescent="0.2">
      <c r="A120" s="241" t="s">
        <v>4</v>
      </c>
      <c r="B120" s="391" t="s">
        <v>14</v>
      </c>
      <c r="C120" s="391" t="s">
        <v>97</v>
      </c>
      <c r="D120" s="391" t="s">
        <v>15</v>
      </c>
      <c r="E120" s="391" t="s">
        <v>65</v>
      </c>
      <c r="F120" s="391" t="s">
        <v>2</v>
      </c>
      <c r="G120" s="391" t="s">
        <v>2</v>
      </c>
      <c r="H120" s="391" t="s">
        <v>2</v>
      </c>
    </row>
    <row r="121" spans="1:8" x14ac:dyDescent="0.2">
      <c r="A121" s="241" t="s">
        <v>10</v>
      </c>
      <c r="B121" s="390"/>
      <c r="C121" s="390"/>
      <c r="D121" s="390"/>
      <c r="E121" s="390"/>
      <c r="F121" s="390" t="s">
        <v>127</v>
      </c>
      <c r="G121" s="390"/>
      <c r="H121" s="390"/>
    </row>
    <row r="122" spans="1:8" x14ac:dyDescent="0.2">
      <c r="A122" s="241" t="s">
        <v>141</v>
      </c>
      <c r="B122" s="390" t="s">
        <v>68</v>
      </c>
      <c r="C122" s="390" t="s">
        <v>2</v>
      </c>
      <c r="D122" s="390" t="s">
        <v>94</v>
      </c>
      <c r="E122" s="390" t="s">
        <v>93</v>
      </c>
      <c r="F122" s="390" t="s">
        <v>97</v>
      </c>
      <c r="G122" s="390" t="s">
        <v>14</v>
      </c>
      <c r="H122" s="390" t="s">
        <v>14</v>
      </c>
    </row>
    <row r="123" spans="1:8" x14ac:dyDescent="0.2">
      <c r="A123" s="241" t="s">
        <v>12</v>
      </c>
      <c r="B123" s="445" t="s">
        <v>212</v>
      </c>
      <c r="C123" s="446"/>
      <c r="D123" s="446"/>
      <c r="E123" s="446"/>
      <c r="F123" s="446"/>
      <c r="G123" s="392"/>
      <c r="H123" s="393"/>
    </row>
    <row r="124" spans="1:8" x14ac:dyDescent="0.2">
      <c r="A124" s="243">
        <f>A118+1</f>
        <v>17</v>
      </c>
      <c r="B124" s="1">
        <f>CurrentRosterStart+7*(A124+2)</f>
        <v>43248</v>
      </c>
      <c r="C124" s="1">
        <f>$B124+1</f>
        <v>43249</v>
      </c>
      <c r="D124" s="400">
        <f>$B124+2</f>
        <v>43250</v>
      </c>
      <c r="E124" s="400">
        <f>$B124+3</f>
        <v>43251</v>
      </c>
      <c r="F124" s="1">
        <f>$B124+4</f>
        <v>43252</v>
      </c>
      <c r="G124" s="1">
        <f>$B124+5</f>
        <v>43253</v>
      </c>
      <c r="H124" s="1">
        <f>$B124+6</f>
        <v>43254</v>
      </c>
    </row>
    <row r="125" spans="1:8" x14ac:dyDescent="0.2">
      <c r="A125" s="241" t="s">
        <v>0</v>
      </c>
      <c r="B125" s="390" t="s">
        <v>13</v>
      </c>
      <c r="C125" s="390" t="s">
        <v>13</v>
      </c>
      <c r="D125" s="390" t="s">
        <v>197</v>
      </c>
      <c r="E125" s="390" t="s">
        <v>197</v>
      </c>
      <c r="F125" s="390" t="s">
        <v>7</v>
      </c>
      <c r="G125" s="390" t="s">
        <v>7</v>
      </c>
      <c r="H125" s="390" t="s">
        <v>7</v>
      </c>
    </row>
    <row r="126" spans="1:8" x14ac:dyDescent="0.2">
      <c r="A126" s="241" t="s">
        <v>4</v>
      </c>
      <c r="B126" s="391" t="s">
        <v>6</v>
      </c>
      <c r="C126" s="391" t="s">
        <v>200</v>
      </c>
      <c r="D126" s="391" t="s">
        <v>100</v>
      </c>
      <c r="E126" s="391" t="s">
        <v>94</v>
      </c>
      <c r="F126" s="391" t="s">
        <v>127</v>
      </c>
      <c r="G126" s="391" t="s">
        <v>127</v>
      </c>
      <c r="H126" s="391" t="s">
        <v>127</v>
      </c>
    </row>
    <row r="127" spans="1:8" x14ac:dyDescent="0.2">
      <c r="A127" s="241" t="s">
        <v>10</v>
      </c>
      <c r="B127" s="390"/>
      <c r="C127" s="390"/>
      <c r="D127" s="390"/>
      <c r="E127" s="390" t="s">
        <v>200</v>
      </c>
      <c r="F127" s="390"/>
      <c r="G127" s="390"/>
      <c r="H127" s="390" t="s">
        <v>94</v>
      </c>
    </row>
    <row r="128" spans="1:8" x14ac:dyDescent="0.2">
      <c r="A128" s="241" t="s">
        <v>141</v>
      </c>
      <c r="B128" s="390" t="s">
        <v>94</v>
      </c>
      <c r="C128" s="390" t="s">
        <v>96</v>
      </c>
      <c r="D128" s="390" t="s">
        <v>14</v>
      </c>
      <c r="E128" s="390" t="s">
        <v>97</v>
      </c>
      <c r="F128" s="390" t="s">
        <v>14</v>
      </c>
      <c r="G128" s="390" t="s">
        <v>14</v>
      </c>
      <c r="H128" s="390" t="s">
        <v>14</v>
      </c>
    </row>
    <row r="129" spans="1:8" x14ac:dyDescent="0.2">
      <c r="A129" s="241" t="s">
        <v>12</v>
      </c>
      <c r="B129" s="445" t="s">
        <v>335</v>
      </c>
      <c r="C129" s="446"/>
      <c r="D129" s="446"/>
      <c r="E129" s="446"/>
      <c r="F129" s="446"/>
      <c r="G129" s="392"/>
      <c r="H129" s="393"/>
    </row>
    <row r="130" spans="1:8" x14ac:dyDescent="0.2">
      <c r="A130" s="243">
        <f>A124+1</f>
        <v>18</v>
      </c>
      <c r="B130" s="400">
        <f>CurrentRosterStart+7*(A130+2)</f>
        <v>43255</v>
      </c>
      <c r="C130" s="1">
        <f>$B130+1</f>
        <v>43256</v>
      </c>
      <c r="D130" s="1">
        <f>$B130+2</f>
        <v>43257</v>
      </c>
      <c r="E130" s="400">
        <f>$B130+3</f>
        <v>43258</v>
      </c>
      <c r="F130" s="400">
        <f>$B130+4</f>
        <v>43259</v>
      </c>
      <c r="G130" s="372">
        <f>$B130+5</f>
        <v>43260</v>
      </c>
      <c r="H130" s="372">
        <f>$B130+6</f>
        <v>43261</v>
      </c>
    </row>
    <row r="131" spans="1:8" x14ac:dyDescent="0.2">
      <c r="A131" s="241" t="s">
        <v>0</v>
      </c>
      <c r="B131" s="390" t="s">
        <v>253</v>
      </c>
      <c r="C131" s="390" t="s">
        <v>253</v>
      </c>
      <c r="D131" s="390" t="s">
        <v>197</v>
      </c>
      <c r="E131" s="390" t="s">
        <v>197</v>
      </c>
      <c r="F131" s="390" t="s">
        <v>253</v>
      </c>
      <c r="G131" s="390" t="s">
        <v>253</v>
      </c>
      <c r="H131" s="390" t="s">
        <v>253</v>
      </c>
    </row>
    <row r="132" spans="1:8" x14ac:dyDescent="0.2">
      <c r="A132" s="241" t="s">
        <v>4</v>
      </c>
      <c r="B132" s="391" t="s">
        <v>99</v>
      </c>
      <c r="C132" s="391" t="s">
        <v>6</v>
      </c>
      <c r="D132" s="391" t="s">
        <v>100</v>
      </c>
      <c r="E132" s="391" t="s">
        <v>2</v>
      </c>
      <c r="F132" s="391" t="s">
        <v>7</v>
      </c>
      <c r="G132" s="391" t="s">
        <v>100</v>
      </c>
      <c r="H132" s="391" t="s">
        <v>100</v>
      </c>
    </row>
    <row r="133" spans="1:8" x14ac:dyDescent="0.2">
      <c r="A133" s="241" t="s">
        <v>10</v>
      </c>
      <c r="B133" s="390" t="s">
        <v>200</v>
      </c>
      <c r="C133" s="390"/>
      <c r="D133" s="390"/>
      <c r="E133" s="390"/>
      <c r="F133" s="390" t="s">
        <v>97</v>
      </c>
      <c r="G133" s="390"/>
      <c r="H133" s="390"/>
    </row>
    <row r="134" spans="1:8" x14ac:dyDescent="0.2">
      <c r="A134" s="241" t="s">
        <v>141</v>
      </c>
      <c r="B134" s="390" t="s">
        <v>96</v>
      </c>
      <c r="C134" s="390" t="s">
        <v>7</v>
      </c>
      <c r="D134" s="390" t="s">
        <v>99</v>
      </c>
      <c r="E134" s="390" t="s">
        <v>239</v>
      </c>
      <c r="F134" s="390" t="s">
        <v>99</v>
      </c>
      <c r="G134" s="390" t="s">
        <v>99</v>
      </c>
      <c r="H134" s="390" t="s">
        <v>99</v>
      </c>
    </row>
    <row r="135" spans="1:8" x14ac:dyDescent="0.2">
      <c r="A135" s="241" t="s">
        <v>12</v>
      </c>
      <c r="B135" s="445" t="s">
        <v>336</v>
      </c>
      <c r="C135" s="446"/>
      <c r="D135" s="446"/>
      <c r="E135" s="446"/>
      <c r="F135" s="446"/>
      <c r="G135" s="392"/>
      <c r="H135" s="393"/>
    </row>
    <row r="136" spans="1:8" x14ac:dyDescent="0.2">
      <c r="A136" s="243">
        <f>A130+1</f>
        <v>19</v>
      </c>
      <c r="B136" s="372">
        <f>CurrentRosterStart+7*(A136+2)</f>
        <v>43262</v>
      </c>
      <c r="C136" s="400">
        <f>$B136+1</f>
        <v>43263</v>
      </c>
      <c r="D136" s="1">
        <f>$B136+2</f>
        <v>43264</v>
      </c>
      <c r="E136" s="400">
        <f>$B136+3</f>
        <v>43265</v>
      </c>
      <c r="F136" s="1">
        <f>$B136+4</f>
        <v>43266</v>
      </c>
      <c r="G136" s="1">
        <f>$B136+5</f>
        <v>43267</v>
      </c>
      <c r="H136" s="1">
        <f>$B136+6</f>
        <v>43268</v>
      </c>
    </row>
    <row r="137" spans="1:8" x14ac:dyDescent="0.2">
      <c r="A137" s="241" t="s">
        <v>0</v>
      </c>
      <c r="B137" s="390" t="s">
        <v>13</v>
      </c>
      <c r="C137" s="390" t="s">
        <v>13</v>
      </c>
      <c r="D137" s="390" t="s">
        <v>68</v>
      </c>
      <c r="E137" s="390" t="s">
        <v>68</v>
      </c>
      <c r="F137" s="390" t="s">
        <v>13</v>
      </c>
      <c r="G137" s="390" t="s">
        <v>256</v>
      </c>
      <c r="H137" s="390" t="s">
        <v>256</v>
      </c>
    </row>
    <row r="138" spans="1:8" x14ac:dyDescent="0.2">
      <c r="A138" s="241" t="s">
        <v>4</v>
      </c>
      <c r="B138" s="391" t="s">
        <v>94</v>
      </c>
      <c r="C138" s="391" t="s">
        <v>65</v>
      </c>
      <c r="D138" s="391" t="s">
        <v>2</v>
      </c>
      <c r="E138" s="391" t="s">
        <v>94</v>
      </c>
      <c r="F138" s="391" t="s">
        <v>100</v>
      </c>
      <c r="G138" s="391" t="s">
        <v>94</v>
      </c>
      <c r="H138" s="391" t="s">
        <v>94</v>
      </c>
    </row>
    <row r="139" spans="1:8" x14ac:dyDescent="0.2">
      <c r="A139" s="241" t="s">
        <v>10</v>
      </c>
      <c r="B139" s="390"/>
      <c r="C139" s="390"/>
      <c r="D139" s="390"/>
      <c r="E139" s="390" t="s">
        <v>97</v>
      </c>
      <c r="F139" s="390"/>
      <c r="G139" s="390" t="s">
        <v>15</v>
      </c>
      <c r="H139" s="390"/>
    </row>
    <row r="140" spans="1:8" x14ac:dyDescent="0.2">
      <c r="A140" s="241" t="s">
        <v>141</v>
      </c>
      <c r="B140" s="390" t="s">
        <v>15</v>
      </c>
      <c r="C140" s="390" t="s">
        <v>100</v>
      </c>
      <c r="D140" s="390" t="s">
        <v>7</v>
      </c>
      <c r="E140" s="390" t="s">
        <v>127</v>
      </c>
      <c r="F140" s="390" t="s">
        <v>68</v>
      </c>
      <c r="G140" s="390" t="s">
        <v>68</v>
      </c>
      <c r="H140" s="394" t="s">
        <v>68</v>
      </c>
    </row>
    <row r="141" spans="1:8" x14ac:dyDescent="0.2">
      <c r="A141" s="241" t="s">
        <v>12</v>
      </c>
      <c r="B141" s="445" t="s">
        <v>5</v>
      </c>
      <c r="C141" s="446"/>
      <c r="D141" s="446"/>
      <c r="E141" s="446"/>
      <c r="F141" s="446"/>
      <c r="G141" s="392"/>
      <c r="H141" s="393"/>
    </row>
    <row r="142" spans="1:8" x14ac:dyDescent="0.2">
      <c r="A142" s="243">
        <f>A136+1</f>
        <v>20</v>
      </c>
      <c r="B142" s="1">
        <f>CurrentRosterStart+7*(A142+2)</f>
        <v>43269</v>
      </c>
      <c r="C142" s="1">
        <f>$B142+1</f>
        <v>43270</v>
      </c>
      <c r="D142" s="400">
        <f>$B142+2</f>
        <v>43271</v>
      </c>
      <c r="E142" s="400">
        <f>$B142+3</f>
        <v>43272</v>
      </c>
      <c r="F142" s="400">
        <f>$B142+4</f>
        <v>43273</v>
      </c>
      <c r="G142" s="1">
        <f>$B142+5</f>
        <v>43274</v>
      </c>
      <c r="H142" s="1">
        <f>$B142+6</f>
        <v>43275</v>
      </c>
    </row>
    <row r="143" spans="1:8" x14ac:dyDescent="0.2">
      <c r="A143" s="241" t="s">
        <v>0</v>
      </c>
      <c r="B143" s="390" t="s">
        <v>253</v>
      </c>
      <c r="C143" s="390" t="s">
        <v>253</v>
      </c>
      <c r="D143" s="390" t="s">
        <v>197</v>
      </c>
      <c r="E143" s="390" t="s">
        <v>197</v>
      </c>
      <c r="F143" s="390" t="s">
        <v>65</v>
      </c>
      <c r="G143" s="390" t="s">
        <v>65</v>
      </c>
      <c r="H143" s="390" t="s">
        <v>65</v>
      </c>
    </row>
    <row r="144" spans="1:8" x14ac:dyDescent="0.2">
      <c r="A144" s="241" t="s">
        <v>4</v>
      </c>
      <c r="B144" s="391" t="s">
        <v>14</v>
      </c>
      <c r="C144" s="391" t="s">
        <v>97</v>
      </c>
      <c r="D144" s="391" t="s">
        <v>6</v>
      </c>
      <c r="E144" s="391" t="s">
        <v>127</v>
      </c>
      <c r="F144" s="391" t="s">
        <v>93</v>
      </c>
      <c r="G144" s="391" t="s">
        <v>93</v>
      </c>
      <c r="H144" s="391" t="s">
        <v>93</v>
      </c>
    </row>
    <row r="145" spans="1:8" x14ac:dyDescent="0.2">
      <c r="A145" s="241" t="s">
        <v>10</v>
      </c>
      <c r="B145" s="390" t="s">
        <v>93</v>
      </c>
      <c r="C145" s="390"/>
      <c r="D145" s="390"/>
      <c r="E145" s="390"/>
      <c r="F145" s="390" t="s">
        <v>15</v>
      </c>
      <c r="G145" s="390"/>
      <c r="H145" s="390"/>
    </row>
    <row r="146" spans="1:8" x14ac:dyDescent="0.2">
      <c r="A146" s="241" t="s">
        <v>141</v>
      </c>
      <c r="B146" s="390" t="s">
        <v>2</v>
      </c>
      <c r="C146" s="390" t="s">
        <v>9</v>
      </c>
      <c r="D146" s="390" t="s">
        <v>94</v>
      </c>
      <c r="E146" s="390" t="s">
        <v>14</v>
      </c>
      <c r="F146" s="390" t="s">
        <v>200</v>
      </c>
      <c r="G146" s="390" t="s">
        <v>200</v>
      </c>
      <c r="H146" s="390" t="s">
        <v>200</v>
      </c>
    </row>
    <row r="147" spans="1:8" x14ac:dyDescent="0.2">
      <c r="A147" s="241" t="s">
        <v>12</v>
      </c>
      <c r="B147" s="445" t="s">
        <v>203</v>
      </c>
      <c r="C147" s="446"/>
      <c r="D147" s="446"/>
      <c r="E147" s="446"/>
      <c r="F147" s="446"/>
      <c r="G147" s="392"/>
      <c r="H147" s="393"/>
    </row>
    <row r="148" spans="1:8" x14ac:dyDescent="0.2">
      <c r="A148" s="243">
        <f>A142+1</f>
        <v>21</v>
      </c>
      <c r="B148" s="400">
        <f>CurrentRosterStart+7*(A148+2)</f>
        <v>43276</v>
      </c>
      <c r="C148" s="400">
        <f>$B148+1</f>
        <v>43277</v>
      </c>
      <c r="D148" s="400">
        <f>$B148+2</f>
        <v>43278</v>
      </c>
      <c r="E148" s="400">
        <f>$B148+3</f>
        <v>43279</v>
      </c>
      <c r="F148" s="1">
        <f>$B148+4</f>
        <v>43280</v>
      </c>
      <c r="G148" s="1">
        <f>$B148+5</f>
        <v>43281</v>
      </c>
      <c r="H148" s="1">
        <f>$B148+6</f>
        <v>43282</v>
      </c>
    </row>
    <row r="149" spans="1:8" x14ac:dyDescent="0.2">
      <c r="A149" s="241" t="s">
        <v>0</v>
      </c>
      <c r="B149" s="390" t="s">
        <v>13</v>
      </c>
      <c r="C149" s="390" t="s">
        <v>13</v>
      </c>
      <c r="D149" s="390" t="s">
        <v>7</v>
      </c>
      <c r="E149" s="390" t="s">
        <v>7</v>
      </c>
      <c r="F149" s="390" t="s">
        <v>253</v>
      </c>
      <c r="G149" s="390" t="s">
        <v>13</v>
      </c>
      <c r="H149" s="390" t="s">
        <v>13</v>
      </c>
    </row>
    <row r="150" spans="1:8" x14ac:dyDescent="0.2">
      <c r="A150" s="241" t="s">
        <v>4</v>
      </c>
      <c r="B150" s="391" t="s">
        <v>200</v>
      </c>
      <c r="C150" s="391" t="s">
        <v>68</v>
      </c>
      <c r="D150" s="391" t="s">
        <v>6</v>
      </c>
      <c r="E150" s="391" t="s">
        <v>68</v>
      </c>
      <c r="F150" s="391" t="s">
        <v>100</v>
      </c>
      <c r="G150" s="391" t="s">
        <v>6</v>
      </c>
      <c r="H150" s="391" t="s">
        <v>6</v>
      </c>
    </row>
    <row r="151" spans="1:8" x14ac:dyDescent="0.2">
      <c r="A151" s="241" t="s">
        <v>10</v>
      </c>
      <c r="B151" s="390"/>
      <c r="C151" s="390" t="s">
        <v>96</v>
      </c>
      <c r="D151" s="390"/>
      <c r="E151" s="390"/>
      <c r="F151" s="390"/>
      <c r="G151" s="395"/>
      <c r="H151" s="395"/>
    </row>
    <row r="152" spans="1:8" x14ac:dyDescent="0.2">
      <c r="A152" s="241" t="s">
        <v>141</v>
      </c>
      <c r="B152" s="390" t="s">
        <v>97</v>
      </c>
      <c r="C152" s="390" t="s">
        <v>94</v>
      </c>
      <c r="D152" s="390" t="s">
        <v>94</v>
      </c>
      <c r="E152" s="390" t="s">
        <v>96</v>
      </c>
      <c r="F152" s="390" t="s">
        <v>6</v>
      </c>
      <c r="G152" s="390" t="s">
        <v>100</v>
      </c>
      <c r="H152" s="390" t="s">
        <v>100</v>
      </c>
    </row>
    <row r="153" spans="1:8" x14ac:dyDescent="0.2">
      <c r="A153" s="241" t="s">
        <v>12</v>
      </c>
      <c r="B153" s="445" t="s">
        <v>260</v>
      </c>
      <c r="C153" s="446"/>
      <c r="D153" s="446"/>
      <c r="E153" s="446"/>
      <c r="F153" s="446"/>
      <c r="G153" s="392"/>
      <c r="H153" s="393"/>
    </row>
    <row r="154" spans="1:8" x14ac:dyDescent="0.2">
      <c r="A154" s="243">
        <f>A148+1</f>
        <v>22</v>
      </c>
      <c r="B154" s="400">
        <f>CurrentRosterStart+7*(A154+2)</f>
        <v>43283</v>
      </c>
      <c r="C154" s="1">
        <f>$B154+1</f>
        <v>43284</v>
      </c>
      <c r="D154" s="1">
        <f>$B154+2</f>
        <v>43285</v>
      </c>
      <c r="E154" s="400">
        <f>$B154+3</f>
        <v>43286</v>
      </c>
      <c r="F154" s="400">
        <f>$B154+4</f>
        <v>43287</v>
      </c>
      <c r="G154" s="1">
        <f>$B154+5</f>
        <v>43288</v>
      </c>
      <c r="H154" s="1">
        <f>$B154+6</f>
        <v>43289</v>
      </c>
    </row>
    <row r="155" spans="1:8" x14ac:dyDescent="0.2">
      <c r="A155" s="241" t="s">
        <v>0</v>
      </c>
      <c r="B155" s="390" t="s">
        <v>253</v>
      </c>
      <c r="C155" s="390" t="s">
        <v>253</v>
      </c>
      <c r="D155" s="390" t="s">
        <v>7</v>
      </c>
      <c r="E155" s="390" t="s">
        <v>7</v>
      </c>
      <c r="F155" s="390" t="s">
        <v>13</v>
      </c>
      <c r="G155" s="390" t="s">
        <v>253</v>
      </c>
      <c r="H155" s="390" t="s">
        <v>253</v>
      </c>
    </row>
    <row r="156" spans="1:8" x14ac:dyDescent="0.2">
      <c r="A156" s="241" t="s">
        <v>4</v>
      </c>
      <c r="B156" s="391" t="s">
        <v>93</v>
      </c>
      <c r="C156" s="391" t="s">
        <v>99</v>
      </c>
      <c r="D156" s="391" t="s">
        <v>6</v>
      </c>
      <c r="E156" s="391" t="s">
        <v>100</v>
      </c>
      <c r="F156" s="391" t="s">
        <v>15</v>
      </c>
      <c r="G156" s="391" t="s">
        <v>239</v>
      </c>
      <c r="H156" s="391" t="s">
        <v>239</v>
      </c>
    </row>
    <row r="157" spans="1:8" x14ac:dyDescent="0.2">
      <c r="A157" s="241" t="s">
        <v>10</v>
      </c>
      <c r="B157" s="390" t="s">
        <v>96</v>
      </c>
      <c r="C157" s="390" t="s">
        <v>97</v>
      </c>
      <c r="D157" s="390"/>
      <c r="E157" s="390"/>
      <c r="F157" s="390" t="s">
        <v>93</v>
      </c>
      <c r="G157" s="390"/>
      <c r="H157" s="390"/>
    </row>
    <row r="158" spans="1:8" x14ac:dyDescent="0.2">
      <c r="A158" s="241" t="s">
        <v>141</v>
      </c>
      <c r="B158" s="390" t="s">
        <v>239</v>
      </c>
      <c r="C158" s="390" t="s">
        <v>127</v>
      </c>
      <c r="D158" s="390" t="s">
        <v>93</v>
      </c>
      <c r="E158" s="390" t="s">
        <v>6</v>
      </c>
      <c r="F158" s="390" t="s">
        <v>65</v>
      </c>
      <c r="G158" s="390" t="s">
        <v>94</v>
      </c>
      <c r="H158" s="390" t="s">
        <v>94</v>
      </c>
    </row>
    <row r="159" spans="1:8" x14ac:dyDescent="0.2">
      <c r="A159" s="241" t="s">
        <v>12</v>
      </c>
      <c r="B159" s="445" t="s">
        <v>261</v>
      </c>
      <c r="C159" s="446"/>
      <c r="D159" s="446"/>
      <c r="E159" s="446"/>
      <c r="F159" s="446"/>
      <c r="G159" s="392"/>
      <c r="H159" s="393"/>
    </row>
    <row r="160" spans="1:8" x14ac:dyDescent="0.2">
      <c r="A160" s="243">
        <f>A154+1</f>
        <v>23</v>
      </c>
      <c r="B160" s="400">
        <f>CurrentRosterStart+7*(A160+2)</f>
        <v>43290</v>
      </c>
      <c r="C160" s="400">
        <f>$B160+1</f>
        <v>43291</v>
      </c>
      <c r="D160" s="1">
        <f>$B160+2</f>
        <v>43292</v>
      </c>
      <c r="E160" s="400">
        <f>$B160+3</f>
        <v>43293</v>
      </c>
      <c r="F160" s="1">
        <f>$B160+4</f>
        <v>43294</v>
      </c>
      <c r="G160" s="1">
        <f>$B160+5</f>
        <v>43295</v>
      </c>
      <c r="H160" s="1">
        <f>$B160+6</f>
        <v>43296</v>
      </c>
    </row>
    <row r="161" spans="1:8" x14ac:dyDescent="0.2">
      <c r="A161" s="241" t="s">
        <v>0</v>
      </c>
      <c r="B161" s="390" t="s">
        <v>13</v>
      </c>
      <c r="C161" s="390" t="s">
        <v>13</v>
      </c>
      <c r="D161" s="390" t="s">
        <v>253</v>
      </c>
      <c r="E161" s="390" t="s">
        <v>253</v>
      </c>
      <c r="F161" s="390" t="s">
        <v>2</v>
      </c>
      <c r="G161" s="390" t="s">
        <v>2</v>
      </c>
      <c r="H161" s="390" t="s">
        <v>2</v>
      </c>
    </row>
    <row r="162" spans="1:8" x14ac:dyDescent="0.2">
      <c r="A162" s="241" t="s">
        <v>4</v>
      </c>
      <c r="B162" s="391" t="s">
        <v>65</v>
      </c>
      <c r="C162" s="391" t="s">
        <v>96</v>
      </c>
      <c r="D162" s="391" t="s">
        <v>97</v>
      </c>
      <c r="E162" s="391" t="s">
        <v>200</v>
      </c>
      <c r="F162" s="391" t="s">
        <v>94</v>
      </c>
      <c r="G162" s="391" t="s">
        <v>15</v>
      </c>
      <c r="H162" s="391" t="s">
        <v>15</v>
      </c>
    </row>
    <row r="163" spans="1:8" x14ac:dyDescent="0.2">
      <c r="A163" s="241" t="s">
        <v>10</v>
      </c>
      <c r="B163" s="390" t="s">
        <v>99</v>
      </c>
      <c r="C163" s="390"/>
      <c r="D163" s="390"/>
      <c r="E163" s="390" t="s">
        <v>99</v>
      </c>
      <c r="F163" s="390"/>
      <c r="G163" s="390" t="s">
        <v>341</v>
      </c>
      <c r="H163" s="390"/>
    </row>
    <row r="164" spans="1:8" x14ac:dyDescent="0.2">
      <c r="A164" s="241" t="s">
        <v>141</v>
      </c>
      <c r="B164" s="390" t="s">
        <v>97</v>
      </c>
      <c r="C164" s="390" t="s">
        <v>99</v>
      </c>
      <c r="D164" s="390" t="s">
        <v>5</v>
      </c>
      <c r="E164" s="390" t="s">
        <v>94</v>
      </c>
      <c r="F164" s="390" t="s">
        <v>93</v>
      </c>
      <c r="G164" s="390" t="s">
        <v>93</v>
      </c>
      <c r="H164" s="394" t="s">
        <v>93</v>
      </c>
    </row>
    <row r="165" spans="1:8" x14ac:dyDescent="0.2">
      <c r="A165" s="241" t="s">
        <v>12</v>
      </c>
      <c r="B165" s="445" t="s">
        <v>262</v>
      </c>
      <c r="C165" s="446"/>
      <c r="D165" s="446"/>
      <c r="E165" s="446"/>
      <c r="F165" s="446"/>
      <c r="G165" s="392"/>
      <c r="H165" s="393"/>
    </row>
    <row r="166" spans="1:8" x14ac:dyDescent="0.2">
      <c r="A166" s="243">
        <f>A160+1</f>
        <v>24</v>
      </c>
      <c r="B166" s="1">
        <f>CurrentRosterStart+7*(A166+2)</f>
        <v>43297</v>
      </c>
      <c r="C166" s="400">
        <f>$B166+1</f>
        <v>43298</v>
      </c>
      <c r="D166" s="400">
        <f>$B166+2</f>
        <v>43299</v>
      </c>
      <c r="E166" s="1">
        <f>$B166+3</f>
        <v>43300</v>
      </c>
      <c r="F166" s="400">
        <f>$B166+4</f>
        <v>43301</v>
      </c>
      <c r="G166" s="1">
        <f>$B166+5</f>
        <v>43302</v>
      </c>
      <c r="H166" s="1">
        <f>$B166+6</f>
        <v>43303</v>
      </c>
    </row>
    <row r="167" spans="1:8" x14ac:dyDescent="0.2">
      <c r="A167" s="241" t="s">
        <v>0</v>
      </c>
      <c r="B167" s="390" t="s">
        <v>253</v>
      </c>
      <c r="C167" s="390" t="s">
        <v>253</v>
      </c>
      <c r="D167" s="390" t="s">
        <v>68</v>
      </c>
      <c r="E167" s="390" t="s">
        <v>68</v>
      </c>
      <c r="F167" s="390" t="s">
        <v>255</v>
      </c>
      <c r="G167" s="390" t="s">
        <v>255</v>
      </c>
      <c r="H167" s="390" t="s">
        <v>255</v>
      </c>
    </row>
    <row r="168" spans="1:8" x14ac:dyDescent="0.2">
      <c r="A168" s="241" t="s">
        <v>4</v>
      </c>
      <c r="B168" s="391" t="s">
        <v>94</v>
      </c>
      <c r="C168" s="391" t="s">
        <v>93</v>
      </c>
      <c r="D168" s="391" t="s">
        <v>239</v>
      </c>
      <c r="E168" s="391" t="s">
        <v>99</v>
      </c>
      <c r="F168" s="391" t="s">
        <v>100</v>
      </c>
      <c r="G168" s="391" t="s">
        <v>100</v>
      </c>
      <c r="H168" s="391" t="s">
        <v>100</v>
      </c>
    </row>
    <row r="169" spans="1:8" x14ac:dyDescent="0.2">
      <c r="A169" s="241" t="s">
        <v>10</v>
      </c>
      <c r="B169" s="390"/>
      <c r="C169" s="390"/>
      <c r="D169" s="390"/>
      <c r="E169" s="390" t="s">
        <v>15</v>
      </c>
      <c r="F169" s="390"/>
      <c r="G169" s="390"/>
      <c r="H169" s="390"/>
    </row>
    <row r="170" spans="1:8" x14ac:dyDescent="0.2">
      <c r="A170" s="241" t="s">
        <v>141</v>
      </c>
      <c r="B170" s="390" t="s">
        <v>68</v>
      </c>
      <c r="C170" s="390" t="s">
        <v>200</v>
      </c>
      <c r="D170" s="390" t="s">
        <v>2</v>
      </c>
      <c r="E170" s="390" t="s">
        <v>100</v>
      </c>
      <c r="F170" s="390" t="s">
        <v>6</v>
      </c>
      <c r="G170" s="390" t="s">
        <v>6</v>
      </c>
      <c r="H170" s="390" t="s">
        <v>6</v>
      </c>
    </row>
    <row r="171" spans="1:8" x14ac:dyDescent="0.2">
      <c r="A171" s="241" t="s">
        <v>12</v>
      </c>
      <c r="B171" s="445" t="s">
        <v>263</v>
      </c>
      <c r="C171" s="446"/>
      <c r="D171" s="446"/>
      <c r="E171" s="446"/>
      <c r="F171" s="446"/>
      <c r="G171" s="392"/>
      <c r="H171" s="393"/>
    </row>
    <row r="172" spans="1:8" x14ac:dyDescent="0.2">
      <c r="A172" s="243">
        <f>A166+1</f>
        <v>25</v>
      </c>
      <c r="B172" s="400">
        <f>CurrentRosterStart+7*(A172+2)</f>
        <v>43304</v>
      </c>
      <c r="C172" s="1">
        <f>$B172+1</f>
        <v>43305</v>
      </c>
      <c r="D172" s="400">
        <f>$B172+2</f>
        <v>43306</v>
      </c>
      <c r="E172" s="400">
        <f>$B172+3</f>
        <v>43307</v>
      </c>
      <c r="F172" s="400">
        <f>$B172+4</f>
        <v>43308</v>
      </c>
      <c r="G172" s="1">
        <f>$B172+5</f>
        <v>43309</v>
      </c>
      <c r="H172" s="1">
        <f>$B172+6</f>
        <v>43310</v>
      </c>
    </row>
    <row r="173" spans="1:8" x14ac:dyDescent="0.2">
      <c r="A173" s="241" t="s">
        <v>0</v>
      </c>
      <c r="B173" s="390" t="s">
        <v>13</v>
      </c>
      <c r="C173" s="390" t="s">
        <v>13</v>
      </c>
      <c r="D173" s="390" t="s">
        <v>68</v>
      </c>
      <c r="E173" s="390" t="s">
        <v>68</v>
      </c>
      <c r="F173" s="390" t="s">
        <v>197</v>
      </c>
      <c r="G173" s="390" t="s">
        <v>197</v>
      </c>
      <c r="H173" s="390" t="s">
        <v>197</v>
      </c>
    </row>
    <row r="174" spans="1:8" x14ac:dyDescent="0.2">
      <c r="A174" s="241" t="s">
        <v>4</v>
      </c>
      <c r="B174" s="391" t="s">
        <v>15</v>
      </c>
      <c r="C174" s="391" t="s">
        <v>96</v>
      </c>
      <c r="D174" s="391" t="s">
        <v>200</v>
      </c>
      <c r="E174" s="391" t="s">
        <v>14</v>
      </c>
      <c r="F174" s="391" t="s">
        <v>97</v>
      </c>
      <c r="G174" s="391" t="s">
        <v>97</v>
      </c>
      <c r="H174" s="391" t="s">
        <v>97</v>
      </c>
    </row>
    <row r="175" spans="1:8" x14ac:dyDescent="0.2">
      <c r="A175" s="241" t="s">
        <v>10</v>
      </c>
      <c r="B175" s="390"/>
      <c r="C175" s="390"/>
      <c r="D175" s="390"/>
      <c r="E175" s="390"/>
      <c r="F175" s="390"/>
      <c r="G175" s="390"/>
      <c r="H175" s="390" t="s">
        <v>341</v>
      </c>
    </row>
    <row r="176" spans="1:8" x14ac:dyDescent="0.2">
      <c r="A176" s="241" t="s">
        <v>141</v>
      </c>
      <c r="B176" s="390" t="s">
        <v>200</v>
      </c>
      <c r="C176" s="390" t="s">
        <v>14</v>
      </c>
      <c r="D176" s="390" t="s">
        <v>9</v>
      </c>
      <c r="E176" s="390" t="s">
        <v>15</v>
      </c>
      <c r="F176" s="390" t="s">
        <v>239</v>
      </c>
      <c r="G176" s="390" t="s">
        <v>239</v>
      </c>
      <c r="H176" s="390" t="s">
        <v>239</v>
      </c>
    </row>
    <row r="177" spans="1:8" x14ac:dyDescent="0.2">
      <c r="A177" s="241" t="s">
        <v>12</v>
      </c>
      <c r="B177" s="445" t="s">
        <v>204</v>
      </c>
      <c r="C177" s="446"/>
      <c r="D177" s="446"/>
      <c r="E177" s="446"/>
      <c r="F177" s="446"/>
      <c r="G177" s="392"/>
      <c r="H177" s="393"/>
    </row>
    <row r="178" spans="1:8" x14ac:dyDescent="0.2">
      <c r="A178" s="243">
        <f>A172+1</f>
        <v>26</v>
      </c>
      <c r="B178" s="400">
        <f>CurrentRosterStart+7*(A178+2)</f>
        <v>43311</v>
      </c>
      <c r="C178" s="400">
        <f>$B178+1</f>
        <v>43312</v>
      </c>
      <c r="D178" s="400">
        <f>$B178+2</f>
        <v>43313</v>
      </c>
      <c r="E178" s="400">
        <f>$B178+3</f>
        <v>43314</v>
      </c>
      <c r="F178" s="400">
        <f>$B178+4</f>
        <v>43315</v>
      </c>
      <c r="G178" s="1">
        <f>$B178+5</f>
        <v>43316</v>
      </c>
      <c r="H178" s="1">
        <f>$B178+6</f>
        <v>43317</v>
      </c>
    </row>
    <row r="179" spans="1:8" x14ac:dyDescent="0.2">
      <c r="A179" s="241" t="s">
        <v>0</v>
      </c>
      <c r="B179" s="390" t="s">
        <v>253</v>
      </c>
      <c r="C179" s="390" t="s">
        <v>253</v>
      </c>
      <c r="D179" s="390" t="s">
        <v>197</v>
      </c>
      <c r="E179" s="390" t="s">
        <v>197</v>
      </c>
      <c r="F179" s="390" t="s">
        <v>68</v>
      </c>
      <c r="G179" s="390" t="s">
        <v>68</v>
      </c>
      <c r="H179" s="390" t="s">
        <v>68</v>
      </c>
    </row>
    <row r="180" spans="1:8" x14ac:dyDescent="0.2">
      <c r="A180" s="241" t="s">
        <v>4</v>
      </c>
      <c r="B180" s="391" t="s">
        <v>7</v>
      </c>
      <c r="C180" s="391" t="s">
        <v>68</v>
      </c>
      <c r="D180" s="391" t="s">
        <v>239</v>
      </c>
      <c r="E180" s="391" t="s">
        <v>14</v>
      </c>
      <c r="F180" s="391" t="s">
        <v>65</v>
      </c>
      <c r="G180" s="391" t="s">
        <v>7</v>
      </c>
      <c r="H180" s="391" t="s">
        <v>7</v>
      </c>
    </row>
    <row r="181" spans="1:8" x14ac:dyDescent="0.2">
      <c r="A181" s="241" t="s">
        <v>10</v>
      </c>
      <c r="B181" s="390"/>
      <c r="C181" s="390"/>
      <c r="D181" s="390"/>
      <c r="E181" s="390"/>
      <c r="F181" s="390" t="s">
        <v>341</v>
      </c>
      <c r="G181" s="390"/>
      <c r="H181" s="390"/>
    </row>
    <row r="182" spans="1:8" x14ac:dyDescent="0.2">
      <c r="A182" s="241" t="s">
        <v>141</v>
      </c>
      <c r="B182" s="390" t="s">
        <v>65</v>
      </c>
      <c r="C182" s="390" t="s">
        <v>239</v>
      </c>
      <c r="D182" s="390" t="s">
        <v>6</v>
      </c>
      <c r="E182" s="390" t="s">
        <v>96</v>
      </c>
      <c r="F182" s="390" t="s">
        <v>2</v>
      </c>
      <c r="G182" s="390" t="s">
        <v>2</v>
      </c>
      <c r="H182" s="390" t="s">
        <v>2</v>
      </c>
    </row>
    <row r="183" spans="1:8" x14ac:dyDescent="0.2">
      <c r="A183" s="241" t="s">
        <v>12</v>
      </c>
      <c r="B183" s="445" t="s">
        <v>205</v>
      </c>
      <c r="C183" s="446"/>
      <c r="D183" s="446"/>
      <c r="E183" s="446"/>
      <c r="F183" s="449"/>
      <c r="G183" s="392"/>
      <c r="H183" s="393"/>
    </row>
    <row r="184" spans="1:8" x14ac:dyDescent="0.2">
      <c r="A184" s="243">
        <f>A178+1</f>
        <v>27</v>
      </c>
      <c r="B184" s="1">
        <f>CurrentRosterStart+7*(A184+2)</f>
        <v>43318</v>
      </c>
      <c r="C184" s="400">
        <f>$B184+1</f>
        <v>43319</v>
      </c>
      <c r="D184" s="400">
        <f>$B184+2</f>
        <v>43320</v>
      </c>
      <c r="E184" s="400">
        <f>$B184+3</f>
        <v>43321</v>
      </c>
      <c r="F184" s="1">
        <f>$B184+4</f>
        <v>43322</v>
      </c>
      <c r="G184" s="1">
        <f>$B184+5</f>
        <v>43323</v>
      </c>
      <c r="H184" s="1">
        <f>$B184+6</f>
        <v>43324</v>
      </c>
    </row>
    <row r="185" spans="1:8" x14ac:dyDescent="0.2">
      <c r="A185" s="241" t="s">
        <v>0</v>
      </c>
      <c r="B185" s="390" t="s">
        <v>13</v>
      </c>
      <c r="C185" s="390" t="s">
        <v>13</v>
      </c>
      <c r="D185" s="390" t="s">
        <v>65</v>
      </c>
      <c r="E185" s="390" t="s">
        <v>65</v>
      </c>
      <c r="F185" s="390" t="s">
        <v>68</v>
      </c>
      <c r="G185" s="390" t="s">
        <v>256</v>
      </c>
      <c r="H185" s="390" t="s">
        <v>256</v>
      </c>
    </row>
    <row r="186" spans="1:8" x14ac:dyDescent="0.2">
      <c r="A186" s="241" t="s">
        <v>4</v>
      </c>
      <c r="B186" s="391" t="s">
        <v>94</v>
      </c>
      <c r="C186" s="391" t="s">
        <v>127</v>
      </c>
      <c r="D186" s="391" t="s">
        <v>97</v>
      </c>
      <c r="E186" s="391" t="s">
        <v>200</v>
      </c>
      <c r="F186" s="391" t="s">
        <v>97</v>
      </c>
      <c r="G186" s="391" t="s">
        <v>96</v>
      </c>
      <c r="H186" s="391" t="s">
        <v>96</v>
      </c>
    </row>
    <row r="187" spans="1:8" x14ac:dyDescent="0.2">
      <c r="A187" s="241" t="s">
        <v>10</v>
      </c>
      <c r="B187" s="390" t="s">
        <v>200</v>
      </c>
      <c r="C187" s="390" t="s">
        <v>96</v>
      </c>
      <c r="D187" s="390"/>
      <c r="E187" s="390" t="s">
        <v>94</v>
      </c>
      <c r="F187" s="390"/>
      <c r="G187" s="390"/>
      <c r="H187" s="390"/>
    </row>
    <row r="188" spans="1:8" x14ac:dyDescent="0.2">
      <c r="A188" s="241" t="s">
        <v>141</v>
      </c>
      <c r="B188" s="390" t="s">
        <v>6</v>
      </c>
      <c r="C188" s="390" t="s">
        <v>100</v>
      </c>
      <c r="D188" s="390" t="s">
        <v>7</v>
      </c>
      <c r="E188" s="390" t="s">
        <v>6</v>
      </c>
      <c r="F188" s="390" t="s">
        <v>127</v>
      </c>
      <c r="G188" s="390" t="s">
        <v>127</v>
      </c>
      <c r="H188" s="390" t="s">
        <v>127</v>
      </c>
    </row>
    <row r="189" spans="1:8" x14ac:dyDescent="0.2">
      <c r="A189" s="241" t="s">
        <v>12</v>
      </c>
      <c r="B189" s="445" t="s">
        <v>327</v>
      </c>
      <c r="C189" s="446"/>
      <c r="D189" s="446"/>
      <c r="E189" s="446"/>
      <c r="F189" s="446"/>
      <c r="G189" s="392"/>
      <c r="H189" s="393"/>
    </row>
    <row r="190" spans="1:8" x14ac:dyDescent="0.2">
      <c r="A190" s="243">
        <f>A184+1</f>
        <v>28</v>
      </c>
      <c r="B190" s="400">
        <f>CurrentRosterStart+7*(A190+2)</f>
        <v>43325</v>
      </c>
      <c r="C190" s="1">
        <f>$B190+1</f>
        <v>43326</v>
      </c>
      <c r="D190" s="1">
        <f>$B190+2</f>
        <v>43327</v>
      </c>
      <c r="E190" s="400">
        <f>$B190+3</f>
        <v>43328</v>
      </c>
      <c r="F190" s="1">
        <f>$B190+4</f>
        <v>43329</v>
      </c>
      <c r="G190" s="1">
        <f>$B190+5</f>
        <v>43330</v>
      </c>
      <c r="H190" s="1">
        <f>$B190+6</f>
        <v>43331</v>
      </c>
    </row>
    <row r="191" spans="1:8" x14ac:dyDescent="0.2">
      <c r="A191" s="241" t="s">
        <v>0</v>
      </c>
      <c r="B191" s="390" t="s">
        <v>14</v>
      </c>
      <c r="C191" s="390" t="s">
        <v>14</v>
      </c>
      <c r="D191" s="390" t="s">
        <v>197</v>
      </c>
      <c r="E191" s="390" t="s">
        <v>197</v>
      </c>
      <c r="F191" s="390" t="s">
        <v>65</v>
      </c>
      <c r="G191" s="390" t="s">
        <v>65</v>
      </c>
      <c r="H191" s="390" t="s">
        <v>65</v>
      </c>
    </row>
    <row r="192" spans="1:8" x14ac:dyDescent="0.2">
      <c r="A192" s="241" t="s">
        <v>4</v>
      </c>
      <c r="B192" s="391" t="s">
        <v>68</v>
      </c>
      <c r="C192" s="391" t="s">
        <v>100</v>
      </c>
      <c r="D192" s="391" t="s">
        <v>6</v>
      </c>
      <c r="E192" s="391" t="s">
        <v>127</v>
      </c>
      <c r="F192" s="391" t="s">
        <v>200</v>
      </c>
      <c r="G192" s="391" t="s">
        <v>68</v>
      </c>
      <c r="H192" s="391" t="s">
        <v>68</v>
      </c>
    </row>
    <row r="193" spans="1:8" x14ac:dyDescent="0.2">
      <c r="A193" s="241" t="s">
        <v>10</v>
      </c>
      <c r="B193" s="390" t="s">
        <v>93</v>
      </c>
      <c r="C193" s="390"/>
      <c r="D193" s="390"/>
      <c r="E193" s="390"/>
      <c r="F193" s="390"/>
      <c r="G193" s="390"/>
      <c r="H193" s="390" t="s">
        <v>200</v>
      </c>
    </row>
    <row r="194" spans="1:8" x14ac:dyDescent="0.2">
      <c r="A194" s="241" t="s">
        <v>141</v>
      </c>
      <c r="B194" s="390" t="s">
        <v>96</v>
      </c>
      <c r="C194" s="390" t="s">
        <v>127</v>
      </c>
      <c r="D194" s="390" t="s">
        <v>94</v>
      </c>
      <c r="E194" s="390" t="s">
        <v>9</v>
      </c>
      <c r="F194" s="390" t="s">
        <v>7</v>
      </c>
      <c r="G194" s="390" t="s">
        <v>7</v>
      </c>
      <c r="H194" s="394" t="s">
        <v>7</v>
      </c>
    </row>
    <row r="195" spans="1:8" x14ac:dyDescent="0.2">
      <c r="A195" s="241" t="s">
        <v>12</v>
      </c>
      <c r="B195" s="445" t="s">
        <v>328</v>
      </c>
      <c r="C195" s="446"/>
      <c r="D195" s="446"/>
      <c r="E195" s="446"/>
      <c r="F195" s="446"/>
      <c r="G195" s="392"/>
      <c r="H195" s="393"/>
    </row>
    <row r="196" spans="1:8" x14ac:dyDescent="0.2">
      <c r="A196" s="243">
        <f>A190+1</f>
        <v>29</v>
      </c>
      <c r="B196" s="400">
        <f>CurrentRosterStart+7*(A196+2)</f>
        <v>43332</v>
      </c>
      <c r="C196" s="400">
        <f>$B196+1</f>
        <v>43333</v>
      </c>
      <c r="D196" s="1">
        <f>$B196+2</f>
        <v>43334</v>
      </c>
      <c r="E196" s="1">
        <f>$B196+3</f>
        <v>43335</v>
      </c>
      <c r="F196" s="1">
        <f>$B196+4</f>
        <v>43336</v>
      </c>
      <c r="G196" s="1">
        <f>$B196+5</f>
        <v>43337</v>
      </c>
      <c r="H196" s="1">
        <f>$B196+6</f>
        <v>43338</v>
      </c>
    </row>
    <row r="197" spans="1:8" x14ac:dyDescent="0.2">
      <c r="A197" s="241" t="s">
        <v>0</v>
      </c>
      <c r="B197" s="390" t="s">
        <v>253</v>
      </c>
      <c r="C197" s="390" t="s">
        <v>253</v>
      </c>
      <c r="D197" s="390" t="s">
        <v>68</v>
      </c>
      <c r="E197" s="390" t="s">
        <v>68</v>
      </c>
      <c r="F197" s="390" t="s">
        <v>65</v>
      </c>
      <c r="G197" s="390" t="s">
        <v>13</v>
      </c>
      <c r="H197" s="390" t="s">
        <v>13</v>
      </c>
    </row>
    <row r="198" spans="1:8" x14ac:dyDescent="0.2">
      <c r="A198" s="241" t="s">
        <v>4</v>
      </c>
      <c r="B198" s="391" t="s">
        <v>94</v>
      </c>
      <c r="C198" s="391" t="s">
        <v>96</v>
      </c>
      <c r="D198" s="391" t="s">
        <v>97</v>
      </c>
      <c r="E198" s="391" t="s">
        <v>239</v>
      </c>
      <c r="F198" s="391" t="s">
        <v>14</v>
      </c>
      <c r="G198" s="391" t="s">
        <v>99</v>
      </c>
      <c r="H198" s="391" t="s">
        <v>99</v>
      </c>
    </row>
    <row r="199" spans="1:8" x14ac:dyDescent="0.2">
      <c r="A199" s="241" t="s">
        <v>10</v>
      </c>
      <c r="B199" s="390"/>
      <c r="C199" s="390"/>
      <c r="D199" s="390"/>
      <c r="E199" s="390"/>
      <c r="F199" s="390"/>
      <c r="G199" s="390" t="s">
        <v>94</v>
      </c>
      <c r="H199" s="390"/>
    </row>
    <row r="200" spans="1:8" x14ac:dyDescent="0.2">
      <c r="A200" s="241" t="s">
        <v>141</v>
      </c>
      <c r="B200" s="390" t="s">
        <v>239</v>
      </c>
      <c r="C200" s="390" t="s">
        <v>99</v>
      </c>
      <c r="D200" s="390" t="s">
        <v>5</v>
      </c>
      <c r="E200" s="390" t="s">
        <v>65</v>
      </c>
      <c r="F200" s="390" t="s">
        <v>93</v>
      </c>
      <c r="G200" s="390" t="s">
        <v>93</v>
      </c>
      <c r="H200" s="390" t="s">
        <v>93</v>
      </c>
    </row>
    <row r="201" spans="1:8" x14ac:dyDescent="0.2">
      <c r="A201" s="241" t="s">
        <v>12</v>
      </c>
      <c r="B201" s="445" t="s">
        <v>15</v>
      </c>
      <c r="C201" s="446"/>
      <c r="D201" s="446"/>
      <c r="E201" s="446"/>
      <c r="F201" s="446"/>
      <c r="G201" s="392"/>
      <c r="H201" s="393"/>
    </row>
    <row r="202" spans="1:8" x14ac:dyDescent="0.2">
      <c r="A202" s="243">
        <f>A196+1</f>
        <v>30</v>
      </c>
      <c r="B202" s="400">
        <f>CurrentRosterStart+7*(A202+2)</f>
        <v>43339</v>
      </c>
      <c r="C202" s="1">
        <f>$B202+1</f>
        <v>43340</v>
      </c>
      <c r="D202" s="1">
        <f>$B202+2</f>
        <v>43341</v>
      </c>
      <c r="E202" s="400">
        <f>$B202+3</f>
        <v>43342</v>
      </c>
      <c r="F202" s="400">
        <f>$B202+4</f>
        <v>43343</v>
      </c>
      <c r="G202" s="1">
        <f>$B202+5</f>
        <v>43344</v>
      </c>
      <c r="H202" s="1">
        <f>$B202+6</f>
        <v>43345</v>
      </c>
    </row>
    <row r="203" spans="1:8" x14ac:dyDescent="0.2">
      <c r="A203" s="241" t="s">
        <v>0</v>
      </c>
      <c r="B203" s="390" t="s">
        <v>65</v>
      </c>
      <c r="C203" s="390" t="s">
        <v>65</v>
      </c>
      <c r="D203" s="390" t="s">
        <v>197</v>
      </c>
      <c r="E203" s="390" t="s">
        <v>197</v>
      </c>
      <c r="F203" s="390" t="s">
        <v>255</v>
      </c>
      <c r="G203" s="390" t="s">
        <v>255</v>
      </c>
      <c r="H203" s="390" t="s">
        <v>255</v>
      </c>
    </row>
    <row r="204" spans="1:8" x14ac:dyDescent="0.2">
      <c r="A204" s="241" t="s">
        <v>4</v>
      </c>
      <c r="B204" s="391" t="s">
        <v>7</v>
      </c>
      <c r="C204" s="391" t="s">
        <v>15</v>
      </c>
      <c r="D204" s="391" t="s">
        <v>93</v>
      </c>
      <c r="E204" s="391" t="s">
        <v>96</v>
      </c>
      <c r="F204" s="391" t="s">
        <v>127</v>
      </c>
      <c r="G204" s="391" t="s">
        <v>65</v>
      </c>
      <c r="H204" s="391" t="s">
        <v>65</v>
      </c>
    </row>
    <row r="205" spans="1:8" x14ac:dyDescent="0.2">
      <c r="A205" s="241" t="s">
        <v>10</v>
      </c>
      <c r="B205" s="390" t="s">
        <v>94</v>
      </c>
      <c r="C205" s="390"/>
      <c r="D205" s="390"/>
      <c r="E205" s="390"/>
      <c r="F205" s="390"/>
      <c r="G205" s="390"/>
      <c r="H205" s="390"/>
    </row>
    <row r="206" spans="1:8" x14ac:dyDescent="0.2">
      <c r="A206" s="241" t="s">
        <v>141</v>
      </c>
      <c r="B206" s="390" t="s">
        <v>200</v>
      </c>
      <c r="C206" s="390" t="s">
        <v>127</v>
      </c>
      <c r="D206" s="390" t="s">
        <v>97</v>
      </c>
      <c r="E206" s="390" t="s">
        <v>99</v>
      </c>
      <c r="F206" s="390" t="s">
        <v>15</v>
      </c>
      <c r="G206" s="390" t="s">
        <v>15</v>
      </c>
      <c r="H206" s="390" t="s">
        <v>15</v>
      </c>
    </row>
    <row r="207" spans="1:8" x14ac:dyDescent="0.2">
      <c r="A207" s="241" t="s">
        <v>12</v>
      </c>
      <c r="B207" s="445" t="s">
        <v>206</v>
      </c>
      <c r="C207" s="446"/>
      <c r="D207" s="446"/>
      <c r="E207" s="446"/>
      <c r="F207" s="446"/>
      <c r="G207" s="392"/>
      <c r="H207" s="393"/>
    </row>
    <row r="208" spans="1:8" x14ac:dyDescent="0.2">
      <c r="A208" s="243">
        <f>A202+1</f>
        <v>31</v>
      </c>
      <c r="B208" s="400">
        <f>CurrentRosterStart+7*(A208+2)</f>
        <v>43346</v>
      </c>
      <c r="C208" s="1">
        <f>$B208+1</f>
        <v>43347</v>
      </c>
      <c r="D208" s="400">
        <f>$B208+2</f>
        <v>43348</v>
      </c>
      <c r="E208" s="1">
        <f>$B208+3</f>
        <v>43349</v>
      </c>
      <c r="F208" s="400">
        <f>$B208+4</f>
        <v>43350</v>
      </c>
      <c r="G208" s="1">
        <f>$B208+5</f>
        <v>43351</v>
      </c>
      <c r="H208" s="1">
        <f>$B208+6</f>
        <v>43352</v>
      </c>
    </row>
    <row r="209" spans="1:8" x14ac:dyDescent="0.2">
      <c r="A209" s="241" t="s">
        <v>0</v>
      </c>
      <c r="B209" s="390" t="s">
        <v>13</v>
      </c>
      <c r="C209" s="390" t="s">
        <v>13</v>
      </c>
      <c r="D209" s="390" t="s">
        <v>68</v>
      </c>
      <c r="E209" s="390" t="s">
        <v>68</v>
      </c>
      <c r="F209" s="390" t="s">
        <v>7</v>
      </c>
      <c r="G209" s="390" t="s">
        <v>7</v>
      </c>
      <c r="H209" s="390" t="s">
        <v>7</v>
      </c>
    </row>
    <row r="210" spans="1:8" x14ac:dyDescent="0.2">
      <c r="A210" s="241" t="s">
        <v>4</v>
      </c>
      <c r="B210" s="391" t="s">
        <v>68</v>
      </c>
      <c r="C210" s="391" t="s">
        <v>65</v>
      </c>
      <c r="D210" s="391" t="s">
        <v>94</v>
      </c>
      <c r="E210" s="391" t="s">
        <v>15</v>
      </c>
      <c r="F210" s="391" t="s">
        <v>99</v>
      </c>
      <c r="G210" s="391" t="s">
        <v>127</v>
      </c>
      <c r="H210" s="391" t="s">
        <v>127</v>
      </c>
    </row>
    <row r="211" spans="1:8" x14ac:dyDescent="0.2">
      <c r="A211" s="241" t="s">
        <v>10</v>
      </c>
      <c r="B211" s="390"/>
      <c r="C211" s="390" t="s">
        <v>96</v>
      </c>
      <c r="D211" s="390"/>
      <c r="E211" s="390" t="s">
        <v>127</v>
      </c>
      <c r="F211" s="390"/>
      <c r="G211" s="390" t="s">
        <v>96</v>
      </c>
      <c r="H211" s="390"/>
    </row>
    <row r="212" spans="1:8" x14ac:dyDescent="0.2">
      <c r="A212" s="241" t="s">
        <v>141</v>
      </c>
      <c r="B212" s="390" t="s">
        <v>96</v>
      </c>
      <c r="C212" s="390" t="s">
        <v>7</v>
      </c>
      <c r="D212" s="390" t="s">
        <v>93</v>
      </c>
      <c r="E212" s="390" t="s">
        <v>65</v>
      </c>
      <c r="F212" s="390" t="s">
        <v>100</v>
      </c>
      <c r="G212" s="390" t="s">
        <v>100</v>
      </c>
      <c r="H212" s="390" t="s">
        <v>100</v>
      </c>
    </row>
    <row r="213" spans="1:8" x14ac:dyDescent="0.2">
      <c r="A213" s="241" t="s">
        <v>12</v>
      </c>
      <c r="B213" s="445" t="s">
        <v>338</v>
      </c>
      <c r="C213" s="446"/>
      <c r="D213" s="446"/>
      <c r="E213" s="446"/>
      <c r="F213" s="446"/>
      <c r="G213" s="392"/>
      <c r="H213" s="393"/>
    </row>
    <row r="214" spans="1:8" x14ac:dyDescent="0.2">
      <c r="A214" s="243">
        <f>A208+1</f>
        <v>32</v>
      </c>
      <c r="B214" s="1">
        <f>CurrentRosterStart+7*(A214+2)</f>
        <v>43353</v>
      </c>
      <c r="C214" s="1">
        <f>$B214+1</f>
        <v>43354</v>
      </c>
      <c r="D214" s="1">
        <f>$B214+2</f>
        <v>43355</v>
      </c>
      <c r="E214" s="1">
        <f>$B214+3</f>
        <v>43356</v>
      </c>
      <c r="F214" s="400">
        <f>$B214+4</f>
        <v>43357</v>
      </c>
      <c r="G214" s="1">
        <f>$B214+5</f>
        <v>43358</v>
      </c>
      <c r="H214" s="1">
        <f>$B214+6</f>
        <v>43359</v>
      </c>
    </row>
    <row r="215" spans="1:8" x14ac:dyDescent="0.2">
      <c r="A215" s="241" t="s">
        <v>0</v>
      </c>
      <c r="B215" s="390" t="s">
        <v>253</v>
      </c>
      <c r="C215" s="390" t="s">
        <v>253</v>
      </c>
      <c r="D215" s="390" t="s">
        <v>197</v>
      </c>
      <c r="E215" s="390" t="s">
        <v>197</v>
      </c>
      <c r="F215" s="390" t="s">
        <v>68</v>
      </c>
      <c r="G215" s="390" t="s">
        <v>68</v>
      </c>
      <c r="H215" s="390" t="s">
        <v>68</v>
      </c>
    </row>
    <row r="216" spans="1:8" x14ac:dyDescent="0.2">
      <c r="A216" s="241" t="s">
        <v>4</v>
      </c>
      <c r="B216" s="391" t="s">
        <v>14</v>
      </c>
      <c r="C216" s="391" t="s">
        <v>127</v>
      </c>
      <c r="D216" s="391" t="s">
        <v>2</v>
      </c>
      <c r="E216" s="391" t="s">
        <v>97</v>
      </c>
      <c r="F216" s="391" t="s">
        <v>93</v>
      </c>
      <c r="G216" s="391" t="s">
        <v>93</v>
      </c>
      <c r="H216" s="391" t="s">
        <v>93</v>
      </c>
    </row>
    <row r="217" spans="1:8" x14ac:dyDescent="0.2">
      <c r="A217" s="241" t="s">
        <v>10</v>
      </c>
      <c r="B217" s="390"/>
      <c r="C217" s="390"/>
      <c r="D217" s="390"/>
      <c r="E217" s="390"/>
      <c r="F217" s="390" t="s">
        <v>15</v>
      </c>
      <c r="G217" s="390"/>
      <c r="H217" s="390"/>
    </row>
    <row r="218" spans="1:8" x14ac:dyDescent="0.2">
      <c r="A218" s="241" t="s">
        <v>141</v>
      </c>
      <c r="B218" s="390" t="s">
        <v>15</v>
      </c>
      <c r="C218" s="390" t="s">
        <v>68</v>
      </c>
      <c r="D218" s="390" t="s">
        <v>100</v>
      </c>
      <c r="E218" s="390" t="s">
        <v>94</v>
      </c>
      <c r="F218" s="390" t="s">
        <v>14</v>
      </c>
      <c r="G218" s="390" t="s">
        <v>14</v>
      </c>
      <c r="H218" s="390" t="s">
        <v>14</v>
      </c>
    </row>
    <row r="219" spans="1:8" x14ac:dyDescent="0.2">
      <c r="A219" s="241" t="s">
        <v>12</v>
      </c>
      <c r="B219" s="445" t="s">
        <v>207</v>
      </c>
      <c r="C219" s="446"/>
      <c r="D219" s="446"/>
      <c r="E219" s="446"/>
      <c r="F219" s="446"/>
      <c r="G219" s="392"/>
      <c r="H219" s="393"/>
    </row>
    <row r="220" spans="1:8" x14ac:dyDescent="0.2">
      <c r="A220" s="243">
        <f>A214+1</f>
        <v>33</v>
      </c>
      <c r="B220" s="1">
        <f>CurrentRosterStart+7*(A220+2)</f>
        <v>43360</v>
      </c>
      <c r="C220" s="1">
        <f>$B220+1</f>
        <v>43361</v>
      </c>
      <c r="D220" s="1">
        <f>$B220+2</f>
        <v>43362</v>
      </c>
      <c r="E220" s="400">
        <f>$B220+3</f>
        <v>43363</v>
      </c>
      <c r="F220" s="1">
        <f>$B220+4</f>
        <v>43364</v>
      </c>
      <c r="G220" s="1">
        <f>$B220+5</f>
        <v>43365</v>
      </c>
      <c r="H220" s="1">
        <f>$B220+6</f>
        <v>43366</v>
      </c>
    </row>
    <row r="221" spans="1:8" x14ac:dyDescent="0.2">
      <c r="A221" s="241" t="s">
        <v>0</v>
      </c>
      <c r="B221" s="390" t="s">
        <v>7</v>
      </c>
      <c r="C221" s="390" t="s">
        <v>7</v>
      </c>
      <c r="D221" s="390" t="s">
        <v>197</v>
      </c>
      <c r="E221" s="390" t="s">
        <v>197</v>
      </c>
      <c r="F221" s="390" t="s">
        <v>255</v>
      </c>
      <c r="G221" s="390" t="s">
        <v>255</v>
      </c>
      <c r="H221" s="390" t="s">
        <v>255</v>
      </c>
    </row>
    <row r="222" spans="1:8" x14ac:dyDescent="0.2">
      <c r="A222" s="241" t="s">
        <v>4</v>
      </c>
      <c r="B222" s="391" t="s">
        <v>99</v>
      </c>
      <c r="C222" s="391" t="s">
        <v>100</v>
      </c>
      <c r="D222" s="391" t="s">
        <v>15</v>
      </c>
      <c r="E222" s="391" t="s">
        <v>93</v>
      </c>
      <c r="F222" s="391" t="s">
        <v>68</v>
      </c>
      <c r="G222" s="391" t="s">
        <v>68</v>
      </c>
      <c r="H222" s="391" t="s">
        <v>68</v>
      </c>
    </row>
    <row r="223" spans="1:8" x14ac:dyDescent="0.2">
      <c r="A223" s="241" t="s">
        <v>10</v>
      </c>
      <c r="B223" s="390"/>
      <c r="C223" s="390"/>
      <c r="D223" s="390"/>
      <c r="E223" s="390"/>
      <c r="F223" s="390"/>
      <c r="G223" s="390" t="s">
        <v>93</v>
      </c>
      <c r="H223" s="390"/>
    </row>
    <row r="224" spans="1:8" x14ac:dyDescent="0.2">
      <c r="A224" s="241" t="s">
        <v>141</v>
      </c>
      <c r="B224" s="390" t="s">
        <v>5</v>
      </c>
      <c r="C224" s="390" t="s">
        <v>127</v>
      </c>
      <c r="D224" s="390" t="s">
        <v>9</v>
      </c>
      <c r="E224" s="390" t="s">
        <v>14</v>
      </c>
      <c r="F224" s="390" t="s">
        <v>239</v>
      </c>
      <c r="G224" s="390" t="s">
        <v>239</v>
      </c>
      <c r="H224" s="390" t="s">
        <v>239</v>
      </c>
    </row>
    <row r="225" spans="1:8" x14ac:dyDescent="0.2">
      <c r="A225" s="241" t="s">
        <v>12</v>
      </c>
      <c r="B225" s="445" t="s">
        <v>258</v>
      </c>
      <c r="C225" s="446"/>
      <c r="D225" s="446"/>
      <c r="E225" s="446"/>
      <c r="F225" s="446"/>
      <c r="G225" s="392"/>
      <c r="H225" s="393"/>
    </row>
    <row r="226" spans="1:8" x14ac:dyDescent="0.2">
      <c r="A226" s="243">
        <f>A220+1</f>
        <v>34</v>
      </c>
      <c r="B226" s="1">
        <f>CurrentRosterStart+7*(A226+2)</f>
        <v>43367</v>
      </c>
      <c r="C226" s="1">
        <f>$B226+1</f>
        <v>43368</v>
      </c>
      <c r="D226" s="400">
        <f>$B226+2</f>
        <v>43369</v>
      </c>
      <c r="E226" s="400">
        <f>$B226+3</f>
        <v>43370</v>
      </c>
      <c r="F226" s="372">
        <f>$B226+4</f>
        <v>43371</v>
      </c>
      <c r="G226" s="372">
        <f>$B226+5</f>
        <v>43372</v>
      </c>
      <c r="H226" s="372">
        <f>$B226+6</f>
        <v>43373</v>
      </c>
    </row>
    <row r="227" spans="1:8" x14ac:dyDescent="0.2">
      <c r="A227" s="241" t="s">
        <v>0</v>
      </c>
      <c r="B227" s="390" t="s">
        <v>253</v>
      </c>
      <c r="C227" s="390" t="s">
        <v>253</v>
      </c>
      <c r="D227" s="390" t="s">
        <v>14</v>
      </c>
      <c r="E227" s="390" t="s">
        <v>14</v>
      </c>
      <c r="F227" s="390" t="s">
        <v>2</v>
      </c>
      <c r="G227" s="390" t="s">
        <v>2</v>
      </c>
      <c r="H227" s="390" t="s">
        <v>2</v>
      </c>
    </row>
    <row r="228" spans="1:8" x14ac:dyDescent="0.2">
      <c r="A228" s="241" t="s">
        <v>4</v>
      </c>
      <c r="B228" s="391" t="s">
        <v>99</v>
      </c>
      <c r="C228" s="391" t="s">
        <v>127</v>
      </c>
      <c r="D228" s="391" t="s">
        <v>239</v>
      </c>
      <c r="E228" s="391" t="s">
        <v>96</v>
      </c>
      <c r="F228" s="391" t="s">
        <v>68</v>
      </c>
      <c r="G228" s="391" t="s">
        <v>200</v>
      </c>
      <c r="H228" s="391" t="s">
        <v>200</v>
      </c>
    </row>
    <row r="229" spans="1:8" x14ac:dyDescent="0.2">
      <c r="A229" s="241" t="s">
        <v>10</v>
      </c>
      <c r="B229" s="390" t="s">
        <v>15</v>
      </c>
      <c r="C229" s="390"/>
      <c r="D229" s="390"/>
      <c r="E229" s="390"/>
      <c r="F229" s="390" t="s">
        <v>200</v>
      </c>
      <c r="G229" s="390"/>
      <c r="H229" s="390"/>
    </row>
    <row r="230" spans="1:8" x14ac:dyDescent="0.2">
      <c r="A230" s="241" t="s">
        <v>141</v>
      </c>
      <c r="B230" s="390" t="s">
        <v>6</v>
      </c>
      <c r="C230" s="390" t="s">
        <v>96</v>
      </c>
      <c r="D230" s="390" t="s">
        <v>200</v>
      </c>
      <c r="E230" s="390" t="s">
        <v>7</v>
      </c>
      <c r="F230" s="390" t="s">
        <v>96</v>
      </c>
      <c r="G230" s="390" t="s">
        <v>96</v>
      </c>
      <c r="H230" s="390" t="s">
        <v>96</v>
      </c>
    </row>
    <row r="231" spans="1:8" x14ac:dyDescent="0.2">
      <c r="A231" s="241" t="s">
        <v>12</v>
      </c>
      <c r="B231" s="445" t="s">
        <v>337</v>
      </c>
      <c r="C231" s="446"/>
      <c r="D231" s="446"/>
      <c r="E231" s="446"/>
      <c r="F231" s="446"/>
      <c r="G231" s="392"/>
      <c r="H231" s="393"/>
    </row>
    <row r="232" spans="1:8" x14ac:dyDescent="0.2">
      <c r="A232" s="243">
        <f>A226+1</f>
        <v>35</v>
      </c>
      <c r="B232" s="400">
        <f>CurrentRosterStart+7*(A232+2)</f>
        <v>43374</v>
      </c>
      <c r="C232" s="400">
        <f>$B232+1</f>
        <v>43375</v>
      </c>
      <c r="D232" s="400">
        <f>$B232+2</f>
        <v>43376</v>
      </c>
      <c r="E232" s="400">
        <f>$B232+3</f>
        <v>43377</v>
      </c>
      <c r="F232" s="1">
        <f>$B232+4</f>
        <v>43378</v>
      </c>
      <c r="G232" s="1">
        <f>$B232+5</f>
        <v>43379</v>
      </c>
      <c r="H232" s="1">
        <f>$B232+6</f>
        <v>43380</v>
      </c>
    </row>
    <row r="233" spans="1:8" x14ac:dyDescent="0.2">
      <c r="A233" s="241" t="s">
        <v>0</v>
      </c>
      <c r="B233" s="390" t="s">
        <v>7</v>
      </c>
      <c r="C233" s="390" t="s">
        <v>7</v>
      </c>
      <c r="D233" s="390" t="s">
        <v>197</v>
      </c>
      <c r="E233" s="390" t="s">
        <v>197</v>
      </c>
      <c r="F233" s="390" t="s">
        <v>68</v>
      </c>
      <c r="G233" s="390" t="s">
        <v>68</v>
      </c>
      <c r="H233" s="390" t="s">
        <v>68</v>
      </c>
    </row>
    <row r="234" spans="1:8" x14ac:dyDescent="0.2">
      <c r="A234" s="241" t="s">
        <v>4</v>
      </c>
      <c r="B234" s="391" t="s">
        <v>99</v>
      </c>
      <c r="C234" s="391" t="s">
        <v>2</v>
      </c>
      <c r="D234" s="391" t="s">
        <v>65</v>
      </c>
      <c r="E234" s="391" t="s">
        <v>7</v>
      </c>
      <c r="F234" s="391" t="s">
        <v>99</v>
      </c>
      <c r="G234" s="391" t="s">
        <v>100</v>
      </c>
      <c r="H234" s="391" t="s">
        <v>100</v>
      </c>
    </row>
    <row r="235" spans="1:8" x14ac:dyDescent="0.2">
      <c r="A235" s="241" t="s">
        <v>10</v>
      </c>
      <c r="B235" s="390"/>
      <c r="C235" s="390"/>
      <c r="D235" s="390"/>
      <c r="E235" s="390"/>
      <c r="F235" s="390"/>
      <c r="G235" s="390"/>
      <c r="H235" s="390"/>
    </row>
    <row r="236" spans="1:8" x14ac:dyDescent="0.2">
      <c r="A236" s="241" t="s">
        <v>141</v>
      </c>
      <c r="B236" s="390" t="s">
        <v>65</v>
      </c>
      <c r="C236" s="390" t="s">
        <v>93</v>
      </c>
      <c r="D236" s="390" t="s">
        <v>6</v>
      </c>
      <c r="E236" s="390" t="s">
        <v>96</v>
      </c>
      <c r="F236" s="390" t="s">
        <v>200</v>
      </c>
      <c r="G236" s="390" t="s">
        <v>15</v>
      </c>
      <c r="H236" s="390" t="s">
        <v>15</v>
      </c>
    </row>
    <row r="237" spans="1:8" x14ac:dyDescent="0.2">
      <c r="A237" s="241" t="s">
        <v>12</v>
      </c>
      <c r="B237" s="445" t="s">
        <v>340</v>
      </c>
      <c r="C237" s="446"/>
      <c r="D237" s="446"/>
      <c r="E237" s="446"/>
      <c r="F237" s="446"/>
      <c r="G237" s="392"/>
      <c r="H237" s="393"/>
    </row>
    <row r="238" spans="1:8" x14ac:dyDescent="0.2">
      <c r="A238" s="243">
        <f>A232+1</f>
        <v>36</v>
      </c>
      <c r="B238" s="400">
        <f>CurrentRosterStart+7*(A238+2)</f>
        <v>43381</v>
      </c>
      <c r="C238" s="1">
        <f>$B238+1</f>
        <v>43382</v>
      </c>
      <c r="D238" s="400">
        <f>$B238+2</f>
        <v>43383</v>
      </c>
      <c r="E238" s="400">
        <f>$B238+3</f>
        <v>43384</v>
      </c>
      <c r="F238" s="1">
        <f>$B238+4</f>
        <v>43385</v>
      </c>
      <c r="G238" s="1">
        <f>$B238+5</f>
        <v>43386</v>
      </c>
      <c r="H238" s="1">
        <f>$B238+6</f>
        <v>43387</v>
      </c>
    </row>
    <row r="239" spans="1:8" x14ac:dyDescent="0.2">
      <c r="A239" s="241" t="s">
        <v>0</v>
      </c>
      <c r="B239" s="390" t="s">
        <v>253</v>
      </c>
      <c r="C239" s="390" t="s">
        <v>253</v>
      </c>
      <c r="D239" s="390" t="s">
        <v>68</v>
      </c>
      <c r="E239" s="390" t="s">
        <v>68</v>
      </c>
      <c r="F239" s="390" t="s">
        <v>13</v>
      </c>
      <c r="G239" s="390" t="s">
        <v>65</v>
      </c>
      <c r="H239" s="390" t="s">
        <v>65</v>
      </c>
    </row>
    <row r="240" spans="1:8" x14ac:dyDescent="0.2">
      <c r="A240" s="241" t="s">
        <v>4</v>
      </c>
      <c r="B240" s="391" t="s">
        <v>6</v>
      </c>
      <c r="C240" s="391" t="s">
        <v>100</v>
      </c>
      <c r="D240" s="391" t="s">
        <v>99</v>
      </c>
      <c r="E240" s="391" t="s">
        <v>96</v>
      </c>
      <c r="F240" s="391" t="s">
        <v>200</v>
      </c>
      <c r="G240" s="391" t="s">
        <v>239</v>
      </c>
      <c r="H240" s="391" t="s">
        <v>239</v>
      </c>
    </row>
    <row r="241" spans="1:8" x14ac:dyDescent="0.2">
      <c r="A241" s="241" t="s">
        <v>10</v>
      </c>
      <c r="B241" s="390"/>
      <c r="C241" s="390"/>
      <c r="D241" s="390"/>
      <c r="E241" s="390"/>
      <c r="F241" s="390"/>
      <c r="G241" s="390"/>
      <c r="H241" s="390" t="s">
        <v>97</v>
      </c>
    </row>
    <row r="242" spans="1:8" x14ac:dyDescent="0.2">
      <c r="A242" s="241" t="s">
        <v>141</v>
      </c>
      <c r="B242" s="390" t="s">
        <v>94</v>
      </c>
      <c r="C242" s="390" t="s">
        <v>5</v>
      </c>
      <c r="D242" s="390" t="s">
        <v>97</v>
      </c>
      <c r="E242" s="390" t="s">
        <v>2</v>
      </c>
      <c r="F242" s="390" t="s">
        <v>97</v>
      </c>
      <c r="G242" s="390" t="s">
        <v>97</v>
      </c>
      <c r="H242" s="390" t="s">
        <v>344</v>
      </c>
    </row>
    <row r="243" spans="1:8" x14ac:dyDescent="0.2">
      <c r="A243" s="241" t="s">
        <v>12</v>
      </c>
      <c r="B243" s="445" t="s">
        <v>7</v>
      </c>
      <c r="C243" s="446"/>
      <c r="D243" s="446"/>
      <c r="E243" s="446"/>
      <c r="F243" s="446"/>
      <c r="G243" s="392"/>
      <c r="H243" s="393"/>
    </row>
    <row r="244" spans="1:8" x14ac:dyDescent="0.2">
      <c r="A244" s="243">
        <f>A238+1</f>
        <v>37</v>
      </c>
      <c r="B244" s="1">
        <f>CurrentRosterStart+7*(A244+2)</f>
        <v>43388</v>
      </c>
      <c r="C244" s="1">
        <f>$B244+1</f>
        <v>43389</v>
      </c>
      <c r="D244" s="400">
        <f>$B244+2</f>
        <v>43390</v>
      </c>
      <c r="E244" s="400">
        <f>$B244+3</f>
        <v>43391</v>
      </c>
      <c r="F244" s="400">
        <f>$B244+4</f>
        <v>43392</v>
      </c>
      <c r="G244" s="1">
        <f>$B244+5</f>
        <v>43393</v>
      </c>
      <c r="H244" s="1">
        <f>$B244+6</f>
        <v>43394</v>
      </c>
    </row>
    <row r="245" spans="1:8" x14ac:dyDescent="0.2">
      <c r="A245" s="241" t="s">
        <v>0</v>
      </c>
      <c r="B245" s="390" t="s">
        <v>13</v>
      </c>
      <c r="C245" s="390" t="s">
        <v>13</v>
      </c>
      <c r="D245" s="390" t="s">
        <v>253</v>
      </c>
      <c r="E245" s="390" t="s">
        <v>253</v>
      </c>
      <c r="F245" s="390" t="s">
        <v>253</v>
      </c>
      <c r="G245" s="390" t="s">
        <v>13</v>
      </c>
      <c r="H245" s="390" t="s">
        <v>13</v>
      </c>
    </row>
    <row r="246" spans="1:8" x14ac:dyDescent="0.2">
      <c r="A246" s="241" t="s">
        <v>4</v>
      </c>
      <c r="B246" s="391" t="s">
        <v>93</v>
      </c>
      <c r="C246" s="391" t="s">
        <v>96</v>
      </c>
      <c r="D246" s="391" t="s">
        <v>99</v>
      </c>
      <c r="E246" s="391" t="s">
        <v>65</v>
      </c>
      <c r="F246" s="391" t="s">
        <v>97</v>
      </c>
      <c r="G246" s="391" t="s">
        <v>15</v>
      </c>
      <c r="H246" s="391" t="s">
        <v>15</v>
      </c>
    </row>
    <row r="247" spans="1:8" x14ac:dyDescent="0.2">
      <c r="A247" s="241" t="s">
        <v>10</v>
      </c>
      <c r="B247" s="390" t="s">
        <v>97</v>
      </c>
      <c r="C247" s="390"/>
      <c r="D247" s="390"/>
      <c r="E247" s="390"/>
      <c r="F247" s="390"/>
      <c r="G247" s="390"/>
      <c r="H247" s="390" t="s">
        <v>96</v>
      </c>
    </row>
    <row r="248" spans="1:8" x14ac:dyDescent="0.2">
      <c r="A248" s="241" t="s">
        <v>141</v>
      </c>
      <c r="B248" s="390" t="s">
        <v>68</v>
      </c>
      <c r="C248" s="390" t="s">
        <v>127</v>
      </c>
      <c r="D248" s="390" t="s">
        <v>9</v>
      </c>
      <c r="E248" s="390" t="s">
        <v>239</v>
      </c>
      <c r="F248" s="390" t="s">
        <v>15</v>
      </c>
      <c r="G248" s="390" t="s">
        <v>68</v>
      </c>
      <c r="H248" s="390" t="s">
        <v>68</v>
      </c>
    </row>
    <row r="249" spans="1:8" x14ac:dyDescent="0.2">
      <c r="A249" s="241" t="s">
        <v>12</v>
      </c>
      <c r="B249" s="445" t="s">
        <v>208</v>
      </c>
      <c r="C249" s="446"/>
      <c r="D249" s="446"/>
      <c r="E249" s="446"/>
      <c r="F249" s="446"/>
      <c r="G249" s="392"/>
      <c r="H249" s="393"/>
    </row>
    <row r="250" spans="1:8" x14ac:dyDescent="0.2">
      <c r="A250" s="243">
        <f>A244+1</f>
        <v>38</v>
      </c>
      <c r="B250" s="400">
        <f>CurrentRosterStart+7*(A250+2)</f>
        <v>43395</v>
      </c>
      <c r="C250" s="1">
        <f>$B250+1</f>
        <v>43396</v>
      </c>
      <c r="D250" s="1">
        <f>$B250+2</f>
        <v>43397</v>
      </c>
      <c r="E250" s="400">
        <f>$B250+3</f>
        <v>43398</v>
      </c>
      <c r="F250" s="400">
        <f>$B250+4</f>
        <v>43399</v>
      </c>
      <c r="G250" s="1">
        <f>$B250+5</f>
        <v>43400</v>
      </c>
      <c r="H250" s="1">
        <f>$B250+6</f>
        <v>43401</v>
      </c>
    </row>
    <row r="251" spans="1:8" x14ac:dyDescent="0.2">
      <c r="A251" s="241" t="s">
        <v>0</v>
      </c>
      <c r="B251" s="390" t="s">
        <v>253</v>
      </c>
      <c r="C251" s="390" t="s">
        <v>253</v>
      </c>
      <c r="D251" s="390" t="s">
        <v>197</v>
      </c>
      <c r="E251" s="390" t="s">
        <v>197</v>
      </c>
      <c r="F251" s="390" t="s">
        <v>68</v>
      </c>
      <c r="G251" s="390" t="s">
        <v>68</v>
      </c>
      <c r="H251" s="390" t="s">
        <v>68</v>
      </c>
    </row>
    <row r="252" spans="1:8" x14ac:dyDescent="0.2">
      <c r="A252" s="241" t="s">
        <v>4</v>
      </c>
      <c r="B252" s="391" t="s">
        <v>200</v>
      </c>
      <c r="C252" s="391" t="s">
        <v>6</v>
      </c>
      <c r="D252" s="391" t="s">
        <v>65</v>
      </c>
      <c r="E252" s="391" t="s">
        <v>2</v>
      </c>
      <c r="F252" s="391" t="s">
        <v>7</v>
      </c>
      <c r="G252" s="391" t="s">
        <v>2</v>
      </c>
      <c r="H252" s="391" t="s">
        <v>2</v>
      </c>
    </row>
    <row r="253" spans="1:8" x14ac:dyDescent="0.2">
      <c r="A253" s="241" t="s">
        <v>10</v>
      </c>
      <c r="B253" s="390"/>
      <c r="C253" s="390"/>
      <c r="D253" s="390" t="s">
        <v>239</v>
      </c>
      <c r="E253" s="390"/>
      <c r="F253" s="390"/>
      <c r="G253" s="390"/>
      <c r="H253" s="390"/>
    </row>
    <row r="254" spans="1:8" x14ac:dyDescent="0.2">
      <c r="A254" s="241" t="s">
        <v>141</v>
      </c>
      <c r="B254" s="390" t="s">
        <v>127</v>
      </c>
      <c r="C254" s="390" t="s">
        <v>100</v>
      </c>
      <c r="D254" s="390" t="s">
        <v>200</v>
      </c>
      <c r="E254" s="390" t="s">
        <v>94</v>
      </c>
      <c r="F254" s="390" t="s">
        <v>65</v>
      </c>
      <c r="G254" s="390" t="s">
        <v>65</v>
      </c>
      <c r="H254" s="390" t="s">
        <v>65</v>
      </c>
    </row>
    <row r="255" spans="1:8" x14ac:dyDescent="0.2">
      <c r="A255" s="241" t="s">
        <v>12</v>
      </c>
      <c r="B255" s="445"/>
      <c r="C255" s="446"/>
      <c r="D255" s="446"/>
      <c r="E255" s="446"/>
      <c r="F255" s="446"/>
      <c r="G255" s="392"/>
      <c r="H255" s="393"/>
    </row>
    <row r="256" spans="1:8" x14ac:dyDescent="0.2">
      <c r="A256" s="243">
        <f>A250+1</f>
        <v>39</v>
      </c>
      <c r="B256" s="400">
        <f>CurrentRosterStart+7*(A256+2)</f>
        <v>43402</v>
      </c>
      <c r="C256" s="400">
        <f>$B256+1</f>
        <v>43403</v>
      </c>
      <c r="D256" s="1">
        <f>$B256+2</f>
        <v>43404</v>
      </c>
      <c r="E256" s="400">
        <f>$B256+3</f>
        <v>43405</v>
      </c>
      <c r="F256" s="400">
        <f>$B256+4</f>
        <v>43406</v>
      </c>
      <c r="G256" s="1">
        <f>$B256+5</f>
        <v>43407</v>
      </c>
      <c r="H256" s="1">
        <f>$B256+6</f>
        <v>43408</v>
      </c>
    </row>
    <row r="257" spans="1:8" x14ac:dyDescent="0.2">
      <c r="A257" s="241" t="s">
        <v>0</v>
      </c>
      <c r="B257" s="390" t="s">
        <v>13</v>
      </c>
      <c r="C257" s="390" t="s">
        <v>13</v>
      </c>
      <c r="D257" s="390" t="s">
        <v>68</v>
      </c>
      <c r="E257" s="390" t="s">
        <v>68</v>
      </c>
      <c r="F257" s="390" t="s">
        <v>7</v>
      </c>
      <c r="G257" s="390" t="s">
        <v>7</v>
      </c>
      <c r="H257" s="390" t="s">
        <v>7</v>
      </c>
    </row>
    <row r="258" spans="1:8" x14ac:dyDescent="0.2">
      <c r="A258" s="241" t="s">
        <v>4</v>
      </c>
      <c r="B258" s="391" t="s">
        <v>94</v>
      </c>
      <c r="C258" s="391" t="s">
        <v>93</v>
      </c>
      <c r="D258" s="391" t="s">
        <v>100</v>
      </c>
      <c r="E258" s="391" t="s">
        <v>14</v>
      </c>
      <c r="F258" s="391" t="s">
        <v>94</v>
      </c>
      <c r="G258" s="391" t="s">
        <v>94</v>
      </c>
      <c r="H258" s="391" t="s">
        <v>94</v>
      </c>
    </row>
    <row r="259" spans="1:8" x14ac:dyDescent="0.2">
      <c r="A259" s="241" t="s">
        <v>10</v>
      </c>
      <c r="B259" s="390"/>
      <c r="C259" s="390"/>
      <c r="D259" s="390"/>
      <c r="E259" s="390" t="s">
        <v>99</v>
      </c>
      <c r="F259" s="390"/>
      <c r="G259" s="390" t="s">
        <v>239</v>
      </c>
      <c r="H259" s="390"/>
    </row>
    <row r="260" spans="1:8" x14ac:dyDescent="0.2">
      <c r="A260" s="241" t="s">
        <v>141</v>
      </c>
      <c r="B260" s="390" t="s">
        <v>99</v>
      </c>
      <c r="C260" s="390" t="s">
        <v>96</v>
      </c>
      <c r="D260" s="390" t="s">
        <v>93</v>
      </c>
      <c r="E260" s="390" t="s">
        <v>65</v>
      </c>
      <c r="F260" s="390" t="s">
        <v>68</v>
      </c>
      <c r="G260" s="390" t="s">
        <v>200</v>
      </c>
      <c r="H260" s="394" t="s">
        <v>200</v>
      </c>
    </row>
    <row r="261" spans="1:8" x14ac:dyDescent="0.2">
      <c r="A261" s="241" t="s">
        <v>12</v>
      </c>
      <c r="B261" s="445"/>
      <c r="C261" s="446"/>
      <c r="D261" s="446"/>
      <c r="E261" s="446"/>
      <c r="F261" s="446"/>
      <c r="G261" s="392"/>
      <c r="H261" s="393"/>
    </row>
    <row r="262" spans="1:8" x14ac:dyDescent="0.2">
      <c r="A262" s="243">
        <f>A256+1</f>
        <v>40</v>
      </c>
      <c r="B262" s="1">
        <f>CurrentRosterStart+7*(A262+2)</f>
        <v>43409</v>
      </c>
      <c r="C262" s="400">
        <f>$B262+1</f>
        <v>43410</v>
      </c>
      <c r="D262" s="1">
        <f>$B262+2</f>
        <v>43411</v>
      </c>
      <c r="E262" s="400">
        <f>$B262+3</f>
        <v>43412</v>
      </c>
      <c r="F262" s="372">
        <f>$B262+4</f>
        <v>43413</v>
      </c>
      <c r="G262" s="372">
        <f>$B262+5</f>
        <v>43414</v>
      </c>
      <c r="H262" s="372">
        <f>$B262+6</f>
        <v>43415</v>
      </c>
    </row>
    <row r="263" spans="1:8" x14ac:dyDescent="0.2">
      <c r="A263" s="241" t="s">
        <v>0</v>
      </c>
      <c r="B263" s="390" t="s">
        <v>197</v>
      </c>
      <c r="C263" s="390" t="s">
        <v>253</v>
      </c>
      <c r="D263" s="390" t="s">
        <v>65</v>
      </c>
      <c r="E263" s="390" t="s">
        <v>65</v>
      </c>
      <c r="F263" s="390" t="s">
        <v>13</v>
      </c>
      <c r="G263" s="390" t="s">
        <v>197</v>
      </c>
      <c r="H263" s="390" t="s">
        <v>197</v>
      </c>
    </row>
    <row r="264" spans="1:8" x14ac:dyDescent="0.2">
      <c r="A264" s="241" t="s">
        <v>4</v>
      </c>
      <c r="B264" s="391" t="s">
        <v>93</v>
      </c>
      <c r="C264" s="391" t="s">
        <v>7</v>
      </c>
      <c r="D264" s="391" t="s">
        <v>2</v>
      </c>
      <c r="E264" s="391" t="s">
        <v>127</v>
      </c>
      <c r="F264" s="391" t="s">
        <v>15</v>
      </c>
      <c r="G264" s="391" t="s">
        <v>7</v>
      </c>
      <c r="H264" s="391" t="s">
        <v>7</v>
      </c>
    </row>
    <row r="265" spans="1:8" x14ac:dyDescent="0.2">
      <c r="A265" s="241" t="s">
        <v>10</v>
      </c>
      <c r="B265" s="390" t="s">
        <v>127</v>
      </c>
      <c r="C265" s="390"/>
      <c r="D265" s="390"/>
      <c r="E265" s="390"/>
      <c r="F265" s="390"/>
      <c r="G265" s="390" t="s">
        <v>96</v>
      </c>
      <c r="H265" s="390"/>
    </row>
    <row r="266" spans="1:8" x14ac:dyDescent="0.2">
      <c r="A266" s="241" t="s">
        <v>141</v>
      </c>
      <c r="B266" s="390" t="s">
        <v>15</v>
      </c>
      <c r="C266" s="390" t="s">
        <v>100</v>
      </c>
      <c r="D266" s="390" t="s">
        <v>6</v>
      </c>
      <c r="E266" s="390" t="s">
        <v>97</v>
      </c>
      <c r="F266" s="390" t="s">
        <v>7</v>
      </c>
      <c r="G266" s="390" t="s">
        <v>15</v>
      </c>
      <c r="H266" s="390" t="s">
        <v>15</v>
      </c>
    </row>
    <row r="267" spans="1:8" x14ac:dyDescent="0.2">
      <c r="A267" s="241" t="s">
        <v>12</v>
      </c>
      <c r="B267" s="445" t="s">
        <v>68</v>
      </c>
      <c r="C267" s="446"/>
      <c r="D267" s="446"/>
      <c r="E267" s="446"/>
      <c r="F267" s="446"/>
      <c r="G267" s="392"/>
      <c r="H267" s="393"/>
    </row>
    <row r="268" spans="1:8" x14ac:dyDescent="0.2">
      <c r="A268" s="243">
        <f>A262+1</f>
        <v>41</v>
      </c>
      <c r="B268" s="1">
        <f>CurrentRosterStart+7*(A268+2)</f>
        <v>43416</v>
      </c>
      <c r="C268" s="400">
        <f>$B268+1</f>
        <v>43417</v>
      </c>
      <c r="D268" s="1">
        <f>$B268+2</f>
        <v>43418</v>
      </c>
      <c r="E268" s="400">
        <f>$B268+3</f>
        <v>43419</v>
      </c>
      <c r="F268" s="400">
        <f>$B268+4</f>
        <v>43420</v>
      </c>
      <c r="G268" s="1">
        <f>$B268+5</f>
        <v>43421</v>
      </c>
      <c r="H268" s="1">
        <f>$B268+6</f>
        <v>43422</v>
      </c>
    </row>
    <row r="269" spans="1:8" x14ac:dyDescent="0.2">
      <c r="A269" s="241" t="s">
        <v>0</v>
      </c>
      <c r="B269" s="390" t="s">
        <v>13</v>
      </c>
      <c r="C269" s="390" t="s">
        <v>13</v>
      </c>
      <c r="D269" s="390" t="s">
        <v>197</v>
      </c>
      <c r="E269" s="390" t="s">
        <v>197</v>
      </c>
      <c r="F269" s="390" t="s">
        <v>2</v>
      </c>
      <c r="G269" s="390" t="s">
        <v>2</v>
      </c>
      <c r="H269" s="390" t="s">
        <v>2</v>
      </c>
    </row>
    <row r="270" spans="1:8" x14ac:dyDescent="0.2">
      <c r="A270" s="241" t="s">
        <v>4</v>
      </c>
      <c r="B270" s="391" t="s">
        <v>94</v>
      </c>
      <c r="C270" s="391" t="s">
        <v>14</v>
      </c>
      <c r="D270" s="391" t="s">
        <v>6</v>
      </c>
      <c r="E270" s="391" t="s">
        <v>127</v>
      </c>
      <c r="F270" s="391" t="s">
        <v>15</v>
      </c>
      <c r="G270" s="391" t="s">
        <v>97</v>
      </c>
      <c r="H270" s="391" t="s">
        <v>97</v>
      </c>
    </row>
    <row r="271" spans="1:8" x14ac:dyDescent="0.2">
      <c r="A271" s="241" t="s">
        <v>10</v>
      </c>
      <c r="B271" s="390" t="s">
        <v>99</v>
      </c>
      <c r="C271" s="390"/>
      <c r="D271" s="390"/>
      <c r="E271" s="390"/>
      <c r="F271" s="390"/>
      <c r="G271" s="390"/>
      <c r="H271" s="390"/>
    </row>
    <row r="272" spans="1:8" x14ac:dyDescent="0.2">
      <c r="A272" s="241" t="s">
        <v>141</v>
      </c>
      <c r="B272" s="390" t="s">
        <v>68</v>
      </c>
      <c r="C272" s="390" t="s">
        <v>5</v>
      </c>
      <c r="D272" s="390" t="s">
        <v>7</v>
      </c>
      <c r="E272" s="390" t="s">
        <v>14</v>
      </c>
      <c r="F272" s="390" t="s">
        <v>68</v>
      </c>
      <c r="G272" s="390" t="s">
        <v>94</v>
      </c>
      <c r="H272" s="390" t="s">
        <v>94</v>
      </c>
    </row>
    <row r="273" spans="1:8" x14ac:dyDescent="0.2">
      <c r="A273" s="241" t="s">
        <v>12</v>
      </c>
      <c r="B273" s="445"/>
      <c r="C273" s="446"/>
      <c r="D273" s="446"/>
      <c r="E273" s="446"/>
      <c r="F273" s="446"/>
      <c r="G273" s="392"/>
      <c r="H273" s="393"/>
    </row>
    <row r="274" spans="1:8" x14ac:dyDescent="0.2">
      <c r="A274" s="243">
        <f>A268+1</f>
        <v>42</v>
      </c>
      <c r="B274" s="1">
        <f>CurrentRosterStart+7*(A274+2)</f>
        <v>43423</v>
      </c>
      <c r="C274" s="400">
        <f>$B274+1</f>
        <v>43424</v>
      </c>
      <c r="D274" s="1">
        <f>$B274+2</f>
        <v>43425</v>
      </c>
      <c r="E274" s="400">
        <f>$B274+3</f>
        <v>43426</v>
      </c>
      <c r="F274" s="1">
        <f>$B274+4</f>
        <v>43427</v>
      </c>
      <c r="G274" s="1">
        <f>$B274+5</f>
        <v>43428</v>
      </c>
      <c r="H274" s="1">
        <f>$B274+6</f>
        <v>43429</v>
      </c>
    </row>
    <row r="275" spans="1:8" x14ac:dyDescent="0.2">
      <c r="A275" s="241" t="s">
        <v>0</v>
      </c>
      <c r="B275" s="390" t="s">
        <v>14</v>
      </c>
      <c r="C275" s="390" t="s">
        <v>14</v>
      </c>
      <c r="D275" s="390" t="s">
        <v>7</v>
      </c>
      <c r="E275" s="390" t="s">
        <v>7</v>
      </c>
      <c r="F275" s="390" t="s">
        <v>255</v>
      </c>
      <c r="G275" s="390" t="s">
        <v>255</v>
      </c>
      <c r="H275" s="390" t="s">
        <v>255</v>
      </c>
    </row>
    <row r="276" spans="1:8" x14ac:dyDescent="0.2">
      <c r="A276" s="241" t="s">
        <v>4</v>
      </c>
      <c r="B276" s="391" t="s">
        <v>127</v>
      </c>
      <c r="C276" s="391" t="s">
        <v>200</v>
      </c>
      <c r="D276" s="391" t="s">
        <v>93</v>
      </c>
      <c r="E276" s="391" t="s">
        <v>239</v>
      </c>
      <c r="F276" s="391" t="s">
        <v>14</v>
      </c>
      <c r="G276" s="391" t="s">
        <v>14</v>
      </c>
      <c r="H276" s="391" t="s">
        <v>14</v>
      </c>
    </row>
    <row r="277" spans="1:8" x14ac:dyDescent="0.2">
      <c r="A277" s="241" t="s">
        <v>10</v>
      </c>
      <c r="B277" s="390" t="s">
        <v>93</v>
      </c>
      <c r="C277" s="390"/>
      <c r="D277" s="390"/>
      <c r="E277" s="390"/>
      <c r="F277" s="390"/>
      <c r="G277" s="390"/>
      <c r="H277" s="390"/>
    </row>
    <row r="278" spans="1:8" x14ac:dyDescent="0.2">
      <c r="A278" s="241" t="s">
        <v>141</v>
      </c>
      <c r="B278" s="390" t="s">
        <v>94</v>
      </c>
      <c r="C278" s="390" t="s">
        <v>9</v>
      </c>
      <c r="D278" s="390" t="s">
        <v>2</v>
      </c>
      <c r="E278" s="390" t="s">
        <v>65</v>
      </c>
      <c r="F278" s="390" t="s">
        <v>97</v>
      </c>
      <c r="G278" s="390" t="s">
        <v>97</v>
      </c>
      <c r="H278" s="390" t="s">
        <v>97</v>
      </c>
    </row>
    <row r="279" spans="1:8" x14ac:dyDescent="0.2">
      <c r="A279" s="241" t="s">
        <v>12</v>
      </c>
      <c r="B279" s="445"/>
      <c r="C279" s="446"/>
      <c r="D279" s="446"/>
      <c r="E279" s="446"/>
      <c r="F279" s="446"/>
      <c r="G279" s="392"/>
      <c r="H279" s="393"/>
    </row>
    <row r="280" spans="1:8" x14ac:dyDescent="0.2">
      <c r="A280" s="243">
        <f>A274+1</f>
        <v>43</v>
      </c>
      <c r="B280" s="1">
        <f>CurrentRosterStart+7*(A280+2)</f>
        <v>43430</v>
      </c>
      <c r="C280" s="1">
        <f>$B280+1</f>
        <v>43431</v>
      </c>
      <c r="D280" s="1">
        <f>$B280+2</f>
        <v>43432</v>
      </c>
      <c r="E280" s="400">
        <f>$B280+3</f>
        <v>43433</v>
      </c>
      <c r="F280" s="1">
        <f>$B280+4</f>
        <v>43434</v>
      </c>
      <c r="G280" s="1">
        <f>$B280+5</f>
        <v>43435</v>
      </c>
      <c r="H280" s="1">
        <f>$B280+6</f>
        <v>43436</v>
      </c>
    </row>
    <row r="281" spans="1:8" x14ac:dyDescent="0.2">
      <c r="A281" s="241" t="s">
        <v>0</v>
      </c>
      <c r="B281" s="390" t="s">
        <v>13</v>
      </c>
      <c r="C281" s="390" t="s">
        <v>13</v>
      </c>
      <c r="D281" s="390" t="s">
        <v>197</v>
      </c>
      <c r="E281" s="390" t="s">
        <v>197</v>
      </c>
      <c r="F281" s="390" t="s">
        <v>14</v>
      </c>
      <c r="G281" s="390" t="s">
        <v>14</v>
      </c>
      <c r="H281" s="390" t="s">
        <v>14</v>
      </c>
    </row>
    <row r="282" spans="1:8" x14ac:dyDescent="0.2">
      <c r="A282" s="241" t="s">
        <v>4</v>
      </c>
      <c r="B282" s="391" t="s">
        <v>15</v>
      </c>
      <c r="C282" s="391" t="s">
        <v>100</v>
      </c>
      <c r="D282" s="391" t="s">
        <v>7</v>
      </c>
      <c r="E282" s="391" t="s">
        <v>2</v>
      </c>
      <c r="F282" s="391" t="s">
        <v>239</v>
      </c>
      <c r="G282" s="391" t="s">
        <v>99</v>
      </c>
      <c r="H282" s="391" t="s">
        <v>99</v>
      </c>
    </row>
    <row r="283" spans="1:8" x14ac:dyDescent="0.2">
      <c r="A283" s="241" t="s">
        <v>10</v>
      </c>
      <c r="B283" s="390"/>
      <c r="C283" s="390"/>
      <c r="D283" s="390"/>
      <c r="E283" s="390"/>
      <c r="F283" s="390"/>
      <c r="G283" s="390"/>
      <c r="H283" s="390"/>
    </row>
    <row r="284" spans="1:8" x14ac:dyDescent="0.2">
      <c r="A284" s="241" t="s">
        <v>141</v>
      </c>
      <c r="B284" s="390" t="s">
        <v>68</v>
      </c>
      <c r="C284" s="390" t="s">
        <v>14</v>
      </c>
      <c r="D284" s="390" t="s">
        <v>239</v>
      </c>
      <c r="E284" s="390" t="s">
        <v>96</v>
      </c>
      <c r="F284" s="390" t="s">
        <v>7</v>
      </c>
      <c r="G284" s="390" t="s">
        <v>7</v>
      </c>
      <c r="H284" s="390" t="s">
        <v>7</v>
      </c>
    </row>
    <row r="285" spans="1:8" x14ac:dyDescent="0.2">
      <c r="A285" s="241" t="s">
        <v>12</v>
      </c>
      <c r="B285" s="445" t="s">
        <v>6</v>
      </c>
      <c r="C285" s="446"/>
      <c r="D285" s="446"/>
      <c r="E285" s="446"/>
      <c r="F285" s="446"/>
      <c r="G285" s="392"/>
      <c r="H285" s="393"/>
    </row>
    <row r="286" spans="1:8" x14ac:dyDescent="0.2">
      <c r="A286" s="243">
        <f>A280+1</f>
        <v>44</v>
      </c>
      <c r="B286" s="1">
        <f>CurrentRosterStart+7*(A286+2)</f>
        <v>43437</v>
      </c>
      <c r="C286" s="400">
        <f>$B286+1</f>
        <v>43438</v>
      </c>
      <c r="D286" s="1">
        <f>$B286+2</f>
        <v>43439</v>
      </c>
      <c r="E286" s="1">
        <f>$B286+3</f>
        <v>43440</v>
      </c>
      <c r="F286" s="400">
        <f>$B286+4</f>
        <v>43441</v>
      </c>
      <c r="G286" s="1">
        <f>$B286+5</f>
        <v>43442</v>
      </c>
      <c r="H286" s="1">
        <f>$B286+6</f>
        <v>43443</v>
      </c>
    </row>
    <row r="287" spans="1:8" x14ac:dyDescent="0.2">
      <c r="A287" s="241" t="s">
        <v>0</v>
      </c>
      <c r="B287" s="390" t="s">
        <v>197</v>
      </c>
      <c r="C287" s="390" t="s">
        <v>197</v>
      </c>
      <c r="D287" s="390" t="s">
        <v>14</v>
      </c>
      <c r="E287" s="390" t="s">
        <v>14</v>
      </c>
      <c r="F287" s="390" t="s">
        <v>65</v>
      </c>
      <c r="G287" s="390" t="s">
        <v>65</v>
      </c>
      <c r="H287" s="390" t="s">
        <v>65</v>
      </c>
    </row>
    <row r="288" spans="1:8" x14ac:dyDescent="0.2">
      <c r="A288" s="241" t="s">
        <v>4</v>
      </c>
      <c r="B288" s="391" t="s">
        <v>94</v>
      </c>
      <c r="C288" s="391" t="s">
        <v>68</v>
      </c>
      <c r="D288" s="391" t="s">
        <v>200</v>
      </c>
      <c r="E288" s="391" t="s">
        <v>15</v>
      </c>
      <c r="F288" s="391" t="s">
        <v>96</v>
      </c>
      <c r="G288" s="391" t="s">
        <v>96</v>
      </c>
      <c r="H288" s="391" t="s">
        <v>96</v>
      </c>
    </row>
    <row r="289" spans="1:8" x14ac:dyDescent="0.2">
      <c r="A289" s="241" t="s">
        <v>10</v>
      </c>
      <c r="B289" s="390"/>
      <c r="C289" s="390"/>
      <c r="D289" s="390"/>
      <c r="E289" s="390"/>
      <c r="F289" s="390"/>
      <c r="G289" s="390"/>
      <c r="H289" s="390"/>
    </row>
    <row r="290" spans="1:8" x14ac:dyDescent="0.2">
      <c r="A290" s="241" t="s">
        <v>141</v>
      </c>
      <c r="B290" s="390" t="s">
        <v>97</v>
      </c>
      <c r="C290" s="390" t="s">
        <v>15</v>
      </c>
      <c r="D290" s="390" t="s">
        <v>239</v>
      </c>
      <c r="E290" s="390" t="s">
        <v>99</v>
      </c>
      <c r="F290" s="390" t="s">
        <v>100</v>
      </c>
      <c r="G290" s="390" t="s">
        <v>100</v>
      </c>
      <c r="H290" s="390" t="s">
        <v>100</v>
      </c>
    </row>
    <row r="291" spans="1:8" x14ac:dyDescent="0.2">
      <c r="A291" s="241" t="s">
        <v>12</v>
      </c>
      <c r="B291" s="445" t="s">
        <v>329</v>
      </c>
      <c r="C291" s="446"/>
      <c r="D291" s="446"/>
      <c r="E291" s="446"/>
      <c r="F291" s="446"/>
      <c r="G291" s="392"/>
      <c r="H291" s="393"/>
    </row>
    <row r="292" spans="1:8" x14ac:dyDescent="0.2">
      <c r="A292" s="243">
        <f>A286+1</f>
        <v>45</v>
      </c>
      <c r="B292" s="1">
        <f>CurrentRosterStart+7*(A292+2)</f>
        <v>43444</v>
      </c>
      <c r="C292" s="1">
        <f>$B292+1</f>
        <v>43445</v>
      </c>
      <c r="D292" s="1">
        <f>$B292+2</f>
        <v>43446</v>
      </c>
      <c r="E292" s="400">
        <f>$B292+3</f>
        <v>43447</v>
      </c>
      <c r="F292" s="400">
        <f>$B292+4</f>
        <v>43448</v>
      </c>
      <c r="G292" s="1">
        <f>$B292+5</f>
        <v>43449</v>
      </c>
      <c r="H292" s="1">
        <f>$B292+6</f>
        <v>43450</v>
      </c>
    </row>
    <row r="293" spans="1:8" x14ac:dyDescent="0.2">
      <c r="A293" s="241" t="s">
        <v>0</v>
      </c>
      <c r="B293" s="390" t="s">
        <v>13</v>
      </c>
      <c r="C293" s="390" t="s">
        <v>13</v>
      </c>
      <c r="D293" s="390" t="s">
        <v>197</v>
      </c>
      <c r="E293" s="390" t="s">
        <v>197</v>
      </c>
      <c r="F293" s="390" t="s">
        <v>65</v>
      </c>
      <c r="G293" s="390" t="s">
        <v>13</v>
      </c>
      <c r="H293" s="390" t="s">
        <v>13</v>
      </c>
    </row>
    <row r="294" spans="1:8" x14ac:dyDescent="0.2">
      <c r="A294" s="241" t="s">
        <v>4</v>
      </c>
      <c r="B294" s="391" t="s">
        <v>14</v>
      </c>
      <c r="C294" s="391" t="s">
        <v>96</v>
      </c>
      <c r="D294" s="391" t="s">
        <v>65</v>
      </c>
      <c r="E294" s="391" t="s">
        <v>15</v>
      </c>
      <c r="F294" s="391" t="s">
        <v>14</v>
      </c>
      <c r="G294" s="391" t="s">
        <v>100</v>
      </c>
      <c r="H294" s="391" t="s">
        <v>100</v>
      </c>
    </row>
    <row r="295" spans="1:8" x14ac:dyDescent="0.2">
      <c r="A295" s="241" t="s">
        <v>10</v>
      </c>
      <c r="B295" s="390" t="s">
        <v>15</v>
      </c>
      <c r="C295" s="390" t="s">
        <v>127</v>
      </c>
      <c r="D295" s="390"/>
      <c r="E295" s="390"/>
      <c r="F295" s="390"/>
      <c r="G295" s="390"/>
      <c r="H295" s="390" t="s">
        <v>93</v>
      </c>
    </row>
    <row r="296" spans="1:8" x14ac:dyDescent="0.2">
      <c r="A296" s="241" t="s">
        <v>141</v>
      </c>
      <c r="B296" s="390" t="s">
        <v>7</v>
      </c>
      <c r="C296" s="390" t="s">
        <v>93</v>
      </c>
      <c r="D296" s="390" t="s">
        <v>127</v>
      </c>
      <c r="E296" s="390" t="s">
        <v>100</v>
      </c>
      <c r="F296" s="390" t="s">
        <v>99</v>
      </c>
      <c r="G296" s="390" t="s">
        <v>99</v>
      </c>
      <c r="H296" s="390" t="s">
        <v>99</v>
      </c>
    </row>
    <row r="297" spans="1:8" x14ac:dyDescent="0.2">
      <c r="A297" s="241" t="s">
        <v>12</v>
      </c>
      <c r="B297" s="445" t="s">
        <v>6</v>
      </c>
      <c r="C297" s="446"/>
      <c r="D297" s="446"/>
      <c r="E297" s="446"/>
      <c r="F297" s="446"/>
      <c r="G297" s="392"/>
      <c r="H297" s="393"/>
    </row>
    <row r="298" spans="1:8" x14ac:dyDescent="0.2">
      <c r="A298" s="243">
        <f>A292+1</f>
        <v>46</v>
      </c>
      <c r="B298" s="1">
        <f>CurrentRosterStart+7*(A298+2)</f>
        <v>43451</v>
      </c>
      <c r="C298" s="1">
        <f>$B298+1</f>
        <v>43452</v>
      </c>
      <c r="D298" s="400">
        <f>$B298+2</f>
        <v>43453</v>
      </c>
      <c r="E298" s="1">
        <f>$B298+3</f>
        <v>43454</v>
      </c>
      <c r="F298" s="400">
        <f>$B298+4</f>
        <v>43455</v>
      </c>
      <c r="G298" s="1">
        <f>$B298+5</f>
        <v>43456</v>
      </c>
      <c r="H298" s="1">
        <f>$B298+6</f>
        <v>43457</v>
      </c>
    </row>
    <row r="299" spans="1:8" x14ac:dyDescent="0.2">
      <c r="A299" s="241" t="s">
        <v>0</v>
      </c>
      <c r="B299" s="390" t="s">
        <v>253</v>
      </c>
      <c r="C299" s="390" t="s">
        <v>253</v>
      </c>
      <c r="D299" s="390" t="s">
        <v>14</v>
      </c>
      <c r="E299" s="390" t="s">
        <v>14</v>
      </c>
      <c r="F299" s="390" t="s">
        <v>13</v>
      </c>
      <c r="G299" s="390" t="s">
        <v>65</v>
      </c>
      <c r="H299" s="390" t="s">
        <v>65</v>
      </c>
    </row>
    <row r="300" spans="1:8" x14ac:dyDescent="0.2">
      <c r="A300" s="241" t="s">
        <v>4</v>
      </c>
      <c r="B300" s="391" t="s">
        <v>127</v>
      </c>
      <c r="C300" s="391" t="s">
        <v>100</v>
      </c>
      <c r="D300" s="391" t="s">
        <v>65</v>
      </c>
      <c r="E300" s="391" t="s">
        <v>93</v>
      </c>
      <c r="F300" s="391" t="s">
        <v>68</v>
      </c>
      <c r="G300" s="391" t="s">
        <v>97</v>
      </c>
      <c r="H300" s="391" t="s">
        <v>97</v>
      </c>
    </row>
    <row r="301" spans="1:8" x14ac:dyDescent="0.2">
      <c r="A301" s="241" t="s">
        <v>10</v>
      </c>
      <c r="B301" s="390"/>
      <c r="C301" s="390"/>
      <c r="D301" s="390"/>
      <c r="E301" s="390"/>
      <c r="F301" s="390"/>
      <c r="G301" s="390"/>
      <c r="H301" s="390"/>
    </row>
    <row r="302" spans="1:8" x14ac:dyDescent="0.2">
      <c r="A302" s="241" t="s">
        <v>141</v>
      </c>
      <c r="B302" s="390" t="s">
        <v>200</v>
      </c>
      <c r="C302" s="390" t="s">
        <v>68</v>
      </c>
      <c r="D302" s="390" t="s">
        <v>94</v>
      </c>
      <c r="E302" s="390" t="s">
        <v>6</v>
      </c>
      <c r="F302" s="390" t="s">
        <v>127</v>
      </c>
      <c r="G302" s="390" t="s">
        <v>127</v>
      </c>
      <c r="H302" s="390" t="s">
        <v>15</v>
      </c>
    </row>
    <row r="303" spans="1:8" x14ac:dyDescent="0.2">
      <c r="A303" s="241" t="s">
        <v>12</v>
      </c>
      <c r="B303" s="445" t="s">
        <v>6</v>
      </c>
      <c r="C303" s="446"/>
      <c r="D303" s="446"/>
      <c r="E303" s="446"/>
      <c r="F303" s="446"/>
      <c r="G303" s="392"/>
      <c r="H303" s="393"/>
    </row>
    <row r="304" spans="1:8" x14ac:dyDescent="0.2">
      <c r="A304" s="243">
        <f>A298+1</f>
        <v>47</v>
      </c>
      <c r="B304" s="1">
        <f>CurrentRosterStart+7*(A304+2)</f>
        <v>43458</v>
      </c>
      <c r="C304" s="372">
        <f>$B304+1</f>
        <v>43459</v>
      </c>
      <c r="D304" s="372">
        <f>$B304+2</f>
        <v>43460</v>
      </c>
      <c r="E304" s="1">
        <f>$B304+3</f>
        <v>43461</v>
      </c>
      <c r="F304" s="1">
        <f>$B304+4</f>
        <v>43462</v>
      </c>
      <c r="G304" s="1">
        <f>$B304+5</f>
        <v>43463</v>
      </c>
      <c r="H304" s="1">
        <f>$B304+6</f>
        <v>43464</v>
      </c>
    </row>
    <row r="305" spans="1:10" x14ac:dyDescent="0.2">
      <c r="A305" s="241" t="s">
        <v>0</v>
      </c>
      <c r="B305" s="390" t="s">
        <v>14</v>
      </c>
      <c r="C305" s="390" t="s">
        <v>14</v>
      </c>
      <c r="D305" s="390" t="s">
        <v>65</v>
      </c>
      <c r="E305" s="390" t="s">
        <v>65</v>
      </c>
      <c r="F305" s="390" t="s">
        <v>14</v>
      </c>
      <c r="G305" s="390" t="s">
        <v>14</v>
      </c>
      <c r="H305" s="390" t="s">
        <v>14</v>
      </c>
    </row>
    <row r="306" spans="1:10" x14ac:dyDescent="0.2">
      <c r="A306" s="241" t="s">
        <v>4</v>
      </c>
      <c r="B306" s="391" t="s">
        <v>94</v>
      </c>
      <c r="C306" s="391" t="s">
        <v>127</v>
      </c>
      <c r="D306" s="391" t="s">
        <v>68</v>
      </c>
      <c r="E306" s="391" t="s">
        <v>7</v>
      </c>
      <c r="F306" s="391" t="s">
        <v>93</v>
      </c>
      <c r="G306" s="391" t="s">
        <v>93</v>
      </c>
      <c r="H306" s="391" t="s">
        <v>93</v>
      </c>
    </row>
    <row r="307" spans="1:10" x14ac:dyDescent="0.2">
      <c r="A307" s="241" t="s">
        <v>10</v>
      </c>
      <c r="B307" s="390"/>
      <c r="C307" s="390"/>
      <c r="D307" s="390" t="s">
        <v>239</v>
      </c>
      <c r="E307" s="390" t="s">
        <v>127</v>
      </c>
      <c r="F307" s="390" t="s">
        <v>94</v>
      </c>
      <c r="G307" s="390"/>
      <c r="H307" s="390"/>
    </row>
    <row r="308" spans="1:10" x14ac:dyDescent="0.2">
      <c r="A308" s="241" t="s">
        <v>141</v>
      </c>
      <c r="B308" s="390" t="s">
        <v>5</v>
      </c>
      <c r="C308" s="390" t="s">
        <v>7</v>
      </c>
      <c r="D308" s="390" t="s">
        <v>9</v>
      </c>
      <c r="E308" s="390" t="s">
        <v>15</v>
      </c>
      <c r="F308" s="390" t="s">
        <v>200</v>
      </c>
      <c r="G308" s="390" t="s">
        <v>200</v>
      </c>
      <c r="H308" s="390" t="s">
        <v>200</v>
      </c>
    </row>
    <row r="309" spans="1:10" x14ac:dyDescent="0.2">
      <c r="A309" s="241" t="s">
        <v>12</v>
      </c>
      <c r="B309" s="445" t="s">
        <v>209</v>
      </c>
      <c r="C309" s="446"/>
      <c r="D309" s="446"/>
      <c r="E309" s="446"/>
      <c r="F309" s="446"/>
      <c r="G309" s="392"/>
      <c r="H309" s="393"/>
    </row>
    <row r="310" spans="1:10" x14ac:dyDescent="0.2">
      <c r="A310" s="243">
        <f>A304+1</f>
        <v>48</v>
      </c>
      <c r="B310" s="1">
        <f>CurrentRosterStart+7*(A310+2)</f>
        <v>43465</v>
      </c>
      <c r="C310" s="372">
        <f>$B310+1</f>
        <v>43466</v>
      </c>
      <c r="D310" s="1">
        <f>$B310+2</f>
        <v>43467</v>
      </c>
      <c r="E310" s="1">
        <f>$B310+3</f>
        <v>43468</v>
      </c>
      <c r="F310" s="398">
        <f>$B310+4</f>
        <v>43469</v>
      </c>
      <c r="G310" s="1">
        <f>$B310+5</f>
        <v>43470</v>
      </c>
      <c r="H310" s="1">
        <f>$B310+6</f>
        <v>43471</v>
      </c>
      <c r="J310" s="224"/>
    </row>
    <row r="311" spans="1:10" x14ac:dyDescent="0.2">
      <c r="A311" s="241" t="s">
        <v>0</v>
      </c>
      <c r="B311" s="390" t="s">
        <v>253</v>
      </c>
      <c r="C311" s="390" t="s">
        <v>253</v>
      </c>
      <c r="D311" s="390" t="s">
        <v>68</v>
      </c>
      <c r="E311" s="390" t="s">
        <v>68</v>
      </c>
      <c r="F311" s="390" t="s">
        <v>13</v>
      </c>
      <c r="G311" s="390" t="s">
        <v>197</v>
      </c>
      <c r="H311" s="390" t="s">
        <v>197</v>
      </c>
    </row>
    <row r="312" spans="1:10" x14ac:dyDescent="0.2">
      <c r="A312" s="241" t="s">
        <v>4</v>
      </c>
      <c r="B312" s="391" t="s">
        <v>97</v>
      </c>
      <c r="C312" s="391" t="s">
        <v>239</v>
      </c>
      <c r="D312" s="391" t="s">
        <v>14</v>
      </c>
      <c r="E312" s="391" t="s">
        <v>200</v>
      </c>
      <c r="F312" s="391" t="s">
        <v>6</v>
      </c>
      <c r="G312" s="391" t="s">
        <v>65</v>
      </c>
      <c r="H312" s="391" t="s">
        <v>65</v>
      </c>
      <c r="I312" s="244"/>
    </row>
    <row r="313" spans="1:10" x14ac:dyDescent="0.2">
      <c r="A313" s="241" t="s">
        <v>10</v>
      </c>
      <c r="B313" s="390"/>
      <c r="C313" s="390" t="s">
        <v>15</v>
      </c>
      <c r="D313" s="390"/>
      <c r="E313" s="390"/>
      <c r="F313" s="390"/>
      <c r="G313" s="390"/>
      <c r="H313" s="390"/>
    </row>
    <row r="314" spans="1:10" x14ac:dyDescent="0.2">
      <c r="A314" s="241" t="s">
        <v>141</v>
      </c>
      <c r="B314" s="390" t="s">
        <v>68</v>
      </c>
      <c r="C314" s="390" t="s">
        <v>96</v>
      </c>
      <c r="D314" s="390" t="s">
        <v>97</v>
      </c>
      <c r="E314" s="390" t="s">
        <v>65</v>
      </c>
      <c r="F314" s="390" t="s">
        <v>93</v>
      </c>
      <c r="G314" s="390" t="s">
        <v>93</v>
      </c>
      <c r="H314" s="390" t="s">
        <v>93</v>
      </c>
    </row>
    <row r="315" spans="1:10" x14ac:dyDescent="0.2">
      <c r="A315" s="241" t="s">
        <v>12</v>
      </c>
      <c r="B315" s="445" t="s">
        <v>210</v>
      </c>
      <c r="C315" s="446"/>
      <c r="D315" s="446"/>
      <c r="E315" s="446"/>
      <c r="F315" s="446"/>
      <c r="G315" s="392"/>
      <c r="H315" s="393"/>
    </row>
    <row r="316" spans="1:10" x14ac:dyDescent="0.2">
      <c r="A316" s="243">
        <f>A310+1</f>
        <v>49</v>
      </c>
      <c r="B316" s="1">
        <f>CurrentRosterStart+7*(A316+2)</f>
        <v>43472</v>
      </c>
      <c r="C316" s="1">
        <f>$B316+1</f>
        <v>43473</v>
      </c>
      <c r="D316" s="1">
        <f>$B316+2</f>
        <v>43474</v>
      </c>
      <c r="E316" s="1">
        <f>$B316+3</f>
        <v>43475</v>
      </c>
      <c r="F316" s="1">
        <f>$B316+4</f>
        <v>43476</v>
      </c>
      <c r="G316" s="1">
        <f>$B316+5</f>
        <v>43477</v>
      </c>
      <c r="H316" s="1">
        <f>$B316+6</f>
        <v>43478</v>
      </c>
    </row>
    <row r="317" spans="1:10" x14ac:dyDescent="0.2">
      <c r="A317" s="241" t="s">
        <v>0</v>
      </c>
      <c r="B317" s="390" t="s">
        <v>13</v>
      </c>
      <c r="C317" s="390" t="s">
        <v>13</v>
      </c>
      <c r="D317" s="390" t="s">
        <v>197</v>
      </c>
      <c r="E317" s="390" t="s">
        <v>197</v>
      </c>
      <c r="F317" s="390" t="s">
        <v>14</v>
      </c>
      <c r="G317" s="390" t="s">
        <v>14</v>
      </c>
      <c r="H317" s="390" t="s">
        <v>14</v>
      </c>
      <c r="I317" s="223">
        <v>1</v>
      </c>
    </row>
    <row r="318" spans="1:10" x14ac:dyDescent="0.2">
      <c r="A318" s="241" t="s">
        <v>4</v>
      </c>
      <c r="B318" s="391" t="s">
        <v>239</v>
      </c>
      <c r="C318" s="391" t="s">
        <v>6</v>
      </c>
      <c r="D318" s="391" t="s">
        <v>15</v>
      </c>
      <c r="E318" s="391" t="s">
        <v>94</v>
      </c>
      <c r="F318" s="391" t="s">
        <v>65</v>
      </c>
      <c r="G318" s="391" t="s">
        <v>200</v>
      </c>
      <c r="H318" s="391" t="s">
        <v>200</v>
      </c>
    </row>
    <row r="319" spans="1:10" x14ac:dyDescent="0.2">
      <c r="A319" s="241" t="s">
        <v>10</v>
      </c>
      <c r="B319" s="390"/>
      <c r="C319" s="390"/>
      <c r="D319" s="390"/>
      <c r="E319" s="390"/>
      <c r="F319" s="390"/>
      <c r="G319" s="390"/>
      <c r="H319" s="390" t="s">
        <v>99</v>
      </c>
    </row>
    <row r="320" spans="1:10" x14ac:dyDescent="0.2">
      <c r="A320" s="241" t="s">
        <v>141</v>
      </c>
      <c r="B320" s="390" t="s">
        <v>14</v>
      </c>
      <c r="C320" s="390" t="s">
        <v>200</v>
      </c>
      <c r="D320" s="390" t="s">
        <v>99</v>
      </c>
      <c r="E320" s="390" t="s">
        <v>6</v>
      </c>
      <c r="F320" s="390" t="s">
        <v>99</v>
      </c>
      <c r="G320" s="390" t="s">
        <v>65</v>
      </c>
      <c r="H320" s="390" t="s">
        <v>65</v>
      </c>
    </row>
    <row r="321" spans="1:8" x14ac:dyDescent="0.2">
      <c r="A321" s="241" t="s">
        <v>12</v>
      </c>
      <c r="B321" s="445" t="s">
        <v>211</v>
      </c>
      <c r="C321" s="446"/>
      <c r="D321" s="446"/>
      <c r="E321" s="446"/>
      <c r="F321" s="446"/>
      <c r="G321" s="392"/>
      <c r="H321" s="393"/>
    </row>
    <row r="322" spans="1:8" x14ac:dyDescent="0.2">
      <c r="A322" s="243">
        <f>A316+1</f>
        <v>50</v>
      </c>
      <c r="B322" s="1">
        <f>CurrentRosterStart+7*(A322+2)</f>
        <v>43479</v>
      </c>
      <c r="C322" s="1">
        <f>$B322+1</f>
        <v>43480</v>
      </c>
      <c r="D322" s="1">
        <f>$B322+2</f>
        <v>43481</v>
      </c>
      <c r="E322" s="1">
        <f>$B322+3</f>
        <v>43482</v>
      </c>
      <c r="F322" s="1">
        <f>$B322+4</f>
        <v>43483</v>
      </c>
      <c r="G322" s="1">
        <f>$B322+5</f>
        <v>43484</v>
      </c>
      <c r="H322" s="1">
        <f>$B322+6</f>
        <v>43485</v>
      </c>
    </row>
    <row r="323" spans="1:8" x14ac:dyDescent="0.2">
      <c r="A323" s="241" t="s">
        <v>0</v>
      </c>
      <c r="B323" s="390" t="s">
        <v>253</v>
      </c>
      <c r="C323" s="390" t="s">
        <v>253</v>
      </c>
      <c r="D323" s="390" t="s">
        <v>197</v>
      </c>
      <c r="E323" s="390" t="s">
        <v>197</v>
      </c>
      <c r="F323" s="390" t="s">
        <v>253</v>
      </c>
      <c r="G323" s="390" t="s">
        <v>253</v>
      </c>
      <c r="H323" s="390" t="s">
        <v>253</v>
      </c>
    </row>
    <row r="324" spans="1:8" x14ac:dyDescent="0.2">
      <c r="A324" s="241" t="s">
        <v>4</v>
      </c>
      <c r="B324" s="390" t="s">
        <v>2</v>
      </c>
      <c r="C324" s="390" t="s">
        <v>14</v>
      </c>
      <c r="D324" s="390" t="s">
        <v>7</v>
      </c>
      <c r="E324" s="390" t="s">
        <v>96</v>
      </c>
      <c r="F324" s="390" t="s">
        <v>14</v>
      </c>
      <c r="G324" s="390" t="s">
        <v>14</v>
      </c>
      <c r="H324" s="390" t="s">
        <v>14</v>
      </c>
    </row>
    <row r="325" spans="1:8" x14ac:dyDescent="0.2">
      <c r="A325" s="241" t="s">
        <v>10</v>
      </c>
      <c r="B325" s="390" t="s">
        <v>94</v>
      </c>
      <c r="C325" s="390"/>
      <c r="D325" s="390"/>
      <c r="E325" s="390" t="s">
        <v>93</v>
      </c>
      <c r="F325" s="390"/>
      <c r="G325" s="390" t="s">
        <v>200</v>
      </c>
      <c r="H325" s="390"/>
    </row>
    <row r="326" spans="1:8" x14ac:dyDescent="0.2">
      <c r="A326" s="241" t="s">
        <v>141</v>
      </c>
      <c r="B326" s="390" t="s">
        <v>127</v>
      </c>
      <c r="C326" s="390" t="s">
        <v>94</v>
      </c>
      <c r="D326" s="390" t="s">
        <v>93</v>
      </c>
      <c r="E326" s="390" t="s">
        <v>200</v>
      </c>
      <c r="F326" s="390" t="s">
        <v>65</v>
      </c>
      <c r="G326" s="390" t="s">
        <v>99</v>
      </c>
      <c r="H326" s="390" t="s">
        <v>99</v>
      </c>
    </row>
    <row r="327" spans="1:8" x14ac:dyDescent="0.2">
      <c r="A327" s="241" t="s">
        <v>12</v>
      </c>
      <c r="B327" s="445" t="s">
        <v>100</v>
      </c>
      <c r="C327" s="446"/>
      <c r="D327" s="446"/>
      <c r="E327" s="446"/>
      <c r="F327" s="446"/>
      <c r="G327" s="396"/>
      <c r="H327" s="397"/>
    </row>
    <row r="328" spans="1:8" x14ac:dyDescent="0.2">
      <c r="A328" s="243">
        <f>A322+1</f>
        <v>51</v>
      </c>
      <c r="B328" s="1">
        <f>CurrentRosterStart+7*(A328+2)</f>
        <v>43486</v>
      </c>
      <c r="C328" s="1">
        <f>$B328+1</f>
        <v>43487</v>
      </c>
      <c r="D328" s="1">
        <f>$B328+2</f>
        <v>43488</v>
      </c>
      <c r="E328" s="1">
        <f>$B328+3</f>
        <v>43489</v>
      </c>
      <c r="F328" s="1">
        <f>$B328+4</f>
        <v>43490</v>
      </c>
      <c r="G328" s="375">
        <f>$B328+5</f>
        <v>43491</v>
      </c>
      <c r="H328" s="1">
        <f>$B328+6</f>
        <v>43492</v>
      </c>
    </row>
    <row r="329" spans="1:8" x14ac:dyDescent="0.2">
      <c r="A329" s="241" t="s">
        <v>0</v>
      </c>
      <c r="B329" s="390" t="s">
        <v>13</v>
      </c>
      <c r="C329" s="390" t="s">
        <v>13</v>
      </c>
      <c r="D329" s="390" t="s">
        <v>65</v>
      </c>
      <c r="E329" s="390" t="s">
        <v>65</v>
      </c>
      <c r="F329" s="390" t="s">
        <v>197</v>
      </c>
      <c r="G329" s="390" t="s">
        <v>197</v>
      </c>
      <c r="H329" s="390" t="s">
        <v>197</v>
      </c>
    </row>
    <row r="330" spans="1:8" x14ac:dyDescent="0.2">
      <c r="A330" s="241" t="s">
        <v>4</v>
      </c>
      <c r="B330" s="390" t="s">
        <v>6</v>
      </c>
      <c r="C330" s="390" t="s">
        <v>97</v>
      </c>
      <c r="D330" s="390" t="s">
        <v>99</v>
      </c>
      <c r="E330" s="390" t="s">
        <v>68</v>
      </c>
      <c r="F330" s="390" t="s">
        <v>14</v>
      </c>
      <c r="G330" s="390" t="s">
        <v>200</v>
      </c>
      <c r="H330" s="390" t="s">
        <v>200</v>
      </c>
    </row>
    <row r="331" spans="1:8" x14ac:dyDescent="0.2">
      <c r="A331" s="241" t="s">
        <v>10</v>
      </c>
      <c r="B331" s="390"/>
      <c r="C331" s="390"/>
      <c r="D331" s="390"/>
      <c r="E331" s="390"/>
      <c r="F331" s="390"/>
      <c r="G331" s="390"/>
      <c r="H331" s="390"/>
    </row>
    <row r="332" spans="1:8" x14ac:dyDescent="0.2">
      <c r="A332" s="241" t="s">
        <v>141</v>
      </c>
      <c r="B332" s="390" t="s">
        <v>96</v>
      </c>
      <c r="C332" s="390" t="s">
        <v>100</v>
      </c>
      <c r="D332" s="390" t="s">
        <v>2</v>
      </c>
      <c r="E332" s="390" t="s">
        <v>5</v>
      </c>
      <c r="F332" s="390" t="s">
        <v>6</v>
      </c>
      <c r="G332" s="390" t="s">
        <v>6</v>
      </c>
      <c r="H332" s="390" t="s">
        <v>6</v>
      </c>
    </row>
    <row r="333" spans="1:8" x14ac:dyDescent="0.2">
      <c r="A333" s="241" t="s">
        <v>12</v>
      </c>
      <c r="B333" s="445" t="s">
        <v>7</v>
      </c>
      <c r="C333" s="446"/>
      <c r="D333" s="446"/>
      <c r="E333" s="446"/>
      <c r="F333" s="446"/>
      <c r="G333" s="396"/>
      <c r="H333" s="397"/>
    </row>
    <row r="334" spans="1:8" x14ac:dyDescent="0.2">
      <c r="A334" s="243">
        <f>A328+1</f>
        <v>52</v>
      </c>
      <c r="B334" s="372">
        <f>CurrentRosterStart+7*(A334+2)</f>
        <v>43493</v>
      </c>
      <c r="C334" s="1">
        <f>$B334+1</f>
        <v>43494</v>
      </c>
      <c r="D334" s="1">
        <f>$B334+2</f>
        <v>43495</v>
      </c>
      <c r="E334" s="1">
        <f>$B334+3</f>
        <v>43496</v>
      </c>
      <c r="F334" s="371">
        <f>$B334+4</f>
        <v>43497</v>
      </c>
      <c r="G334" s="371">
        <f>$B334+5</f>
        <v>43498</v>
      </c>
      <c r="H334" s="371">
        <f>$B334+6</f>
        <v>43499</v>
      </c>
    </row>
    <row r="335" spans="1:8" x14ac:dyDescent="0.2">
      <c r="A335" s="241" t="s">
        <v>0</v>
      </c>
      <c r="B335" s="390" t="s">
        <v>253</v>
      </c>
      <c r="C335" s="390" t="s">
        <v>253</v>
      </c>
      <c r="D335" s="390" t="s">
        <v>197</v>
      </c>
      <c r="E335" s="390" t="s">
        <v>197</v>
      </c>
      <c r="F335" s="390"/>
      <c r="G335" s="390"/>
      <c r="H335" s="390"/>
    </row>
    <row r="336" spans="1:8" x14ac:dyDescent="0.2">
      <c r="A336" s="241" t="s">
        <v>4</v>
      </c>
      <c r="B336" s="390" t="s">
        <v>2</v>
      </c>
      <c r="C336" s="390" t="s">
        <v>7</v>
      </c>
      <c r="D336" s="390" t="s">
        <v>15</v>
      </c>
      <c r="E336" s="390" t="s">
        <v>100</v>
      </c>
      <c r="F336" s="390"/>
      <c r="G336" s="390"/>
      <c r="H336" s="390"/>
    </row>
    <row r="337" spans="1:8" x14ac:dyDescent="0.2">
      <c r="A337" s="241" t="s">
        <v>10</v>
      </c>
      <c r="B337" s="390"/>
      <c r="C337" s="390"/>
      <c r="D337" s="390"/>
      <c r="E337" s="390"/>
      <c r="F337" s="390"/>
      <c r="G337" s="390"/>
      <c r="H337" s="390"/>
    </row>
    <row r="338" spans="1:8" x14ac:dyDescent="0.2">
      <c r="A338" s="241" t="s">
        <v>141</v>
      </c>
      <c r="B338" s="390" t="s">
        <v>9</v>
      </c>
      <c r="C338" s="390" t="s">
        <v>97</v>
      </c>
      <c r="D338" s="390" t="s">
        <v>65</v>
      </c>
      <c r="E338" s="390" t="s">
        <v>14</v>
      </c>
      <c r="F338" s="390"/>
      <c r="G338" s="390"/>
      <c r="H338" s="390"/>
    </row>
    <row r="339" spans="1:8" x14ac:dyDescent="0.2">
      <c r="A339" s="241" t="s">
        <v>12</v>
      </c>
      <c r="B339" s="445"/>
      <c r="C339" s="446"/>
      <c r="D339" s="446"/>
      <c r="E339" s="446"/>
      <c r="F339" s="446"/>
      <c r="G339" s="396"/>
      <c r="H339" s="397"/>
    </row>
    <row r="340" spans="1:8" hidden="1" x14ac:dyDescent="0.2">
      <c r="A340" s="243">
        <v>56</v>
      </c>
      <c r="B340" s="245">
        <f>$B$10+7*(A340-1)</f>
        <v>43500</v>
      </c>
      <c r="C340" s="240">
        <f>$B340+1</f>
        <v>43501</v>
      </c>
      <c r="D340" s="240">
        <f>$B340+2</f>
        <v>43502</v>
      </c>
      <c r="E340" s="240">
        <f>$B340+3</f>
        <v>43503</v>
      </c>
      <c r="F340" s="240">
        <f>$B340+4</f>
        <v>43504</v>
      </c>
      <c r="G340" s="240">
        <f>$B340+5</f>
        <v>43505</v>
      </c>
      <c r="H340" s="240">
        <f>$B340+6</f>
        <v>43506</v>
      </c>
    </row>
    <row r="341" spans="1:8" hidden="1" x14ac:dyDescent="0.2">
      <c r="A341" s="241" t="s">
        <v>0</v>
      </c>
      <c r="B341" s="246"/>
      <c r="C341" s="246"/>
      <c r="D341" s="246"/>
      <c r="E341" s="246"/>
      <c r="F341" s="246"/>
      <c r="G341" s="246"/>
      <c r="H341" s="246"/>
    </row>
    <row r="342" spans="1:8" hidden="1" x14ac:dyDescent="0.2">
      <c r="A342" s="241" t="s">
        <v>4</v>
      </c>
      <c r="B342" s="247"/>
      <c r="C342" s="247"/>
      <c r="D342" s="248"/>
      <c r="E342" s="247"/>
      <c r="F342" s="247"/>
      <c r="G342" s="247"/>
      <c r="H342" s="247"/>
    </row>
    <row r="343" spans="1:8" hidden="1" x14ac:dyDescent="0.2">
      <c r="A343" s="241" t="s">
        <v>10</v>
      </c>
      <c r="B343" s="246"/>
      <c r="C343" s="246"/>
      <c r="D343" s="246"/>
      <c r="E343" s="246"/>
      <c r="F343" s="246"/>
      <c r="G343" s="246"/>
      <c r="H343" s="246"/>
    </row>
    <row r="344" spans="1:8" hidden="1" x14ac:dyDescent="0.2">
      <c r="A344" s="241" t="s">
        <v>141</v>
      </c>
      <c r="B344" s="246"/>
      <c r="C344" s="246"/>
      <c r="D344" s="246"/>
      <c r="E344" s="246"/>
      <c r="F344" s="246"/>
      <c r="G344" s="246"/>
      <c r="H344" s="246"/>
    </row>
    <row r="345" spans="1:8" hidden="1" x14ac:dyDescent="0.2">
      <c r="A345" s="241" t="s">
        <v>12</v>
      </c>
      <c r="B345" s="447"/>
      <c r="C345" s="448"/>
      <c r="D345" s="448"/>
      <c r="E345" s="448"/>
      <c r="F345" s="448"/>
      <c r="G345" s="249"/>
      <c r="H345" s="250"/>
    </row>
    <row r="346" spans="1:8" x14ac:dyDescent="0.2">
      <c r="A346" s="251"/>
      <c r="B346" s="251"/>
      <c r="C346" s="251"/>
      <c r="D346" s="251"/>
      <c r="E346" s="251"/>
      <c r="F346" s="251"/>
      <c r="G346" s="251"/>
      <c r="H346" s="251"/>
    </row>
    <row r="347" spans="1:8" x14ac:dyDescent="0.2">
      <c r="A347" s="251"/>
      <c r="B347" s="251"/>
      <c r="C347" s="251"/>
      <c r="D347" s="251"/>
      <c r="E347" s="251"/>
      <c r="F347" s="251"/>
      <c r="G347" s="251"/>
      <c r="H347" s="251"/>
    </row>
  </sheetData>
  <sheetProtection algorithmName="SHA-512" hashValue="OP+nrktK1HIOypHH1PN1Eq/oeURh7qz7qSciUv15uiKQzaKUOoGIRRwT+162SVtxaM+o3f06RgaTwVjrGmoJ6Q==" saltValue="/3Y0Vam0o9LDOwmOyzrTBg==" spinCount="100000" sheet="1" objects="1" scenarios="1"/>
  <mergeCells count="63">
    <mergeCell ref="B105:F105"/>
    <mergeCell ref="B111:F111"/>
    <mergeCell ref="B117:F117"/>
    <mergeCell ref="B123:F123"/>
    <mergeCell ref="B129:F129"/>
    <mergeCell ref="D1:F1"/>
    <mergeCell ref="A2:H2"/>
    <mergeCell ref="A4:H4"/>
    <mergeCell ref="A5:H5"/>
    <mergeCell ref="A6:H6"/>
    <mergeCell ref="A7:H7"/>
    <mergeCell ref="B51:F51"/>
    <mergeCell ref="B57:F57"/>
    <mergeCell ref="B63:F63"/>
    <mergeCell ref="B69:F69"/>
    <mergeCell ref="B15:F15"/>
    <mergeCell ref="B21:F21"/>
    <mergeCell ref="B27:F27"/>
    <mergeCell ref="B33:F33"/>
    <mergeCell ref="B39:F39"/>
    <mergeCell ref="B45:F45"/>
    <mergeCell ref="E8:G8"/>
    <mergeCell ref="B75:F75"/>
    <mergeCell ref="B81:F81"/>
    <mergeCell ref="B87:F87"/>
    <mergeCell ref="B93:F93"/>
    <mergeCell ref="B99:F99"/>
    <mergeCell ref="B135:F135"/>
    <mergeCell ref="B141:F141"/>
    <mergeCell ref="B147:F147"/>
    <mergeCell ref="B153:F153"/>
    <mergeCell ref="B159:F159"/>
    <mergeCell ref="B165:F165"/>
    <mergeCell ref="B171:F171"/>
    <mergeCell ref="B177:F177"/>
    <mergeCell ref="B243:F243"/>
    <mergeCell ref="B249:F249"/>
    <mergeCell ref="B183:F183"/>
    <mergeCell ref="B189:F189"/>
    <mergeCell ref="B195:F195"/>
    <mergeCell ref="B201:F201"/>
    <mergeCell ref="B207:F207"/>
    <mergeCell ref="B213:F213"/>
    <mergeCell ref="B219:F219"/>
    <mergeCell ref="B225:F225"/>
    <mergeCell ref="B231:F231"/>
    <mergeCell ref="B237:F237"/>
    <mergeCell ref="B285:F285"/>
    <mergeCell ref="B291:F291"/>
    <mergeCell ref="B297:F297"/>
    <mergeCell ref="B303:F303"/>
    <mergeCell ref="B309:F309"/>
    <mergeCell ref="B255:F255"/>
    <mergeCell ref="B261:F261"/>
    <mergeCell ref="B267:F267"/>
    <mergeCell ref="B273:F273"/>
    <mergeCell ref="B279:F279"/>
    <mergeCell ref="B327:F327"/>
    <mergeCell ref="B333:F333"/>
    <mergeCell ref="B339:F339"/>
    <mergeCell ref="B345:F345"/>
    <mergeCell ref="B315:F315"/>
    <mergeCell ref="B321:F321"/>
  </mergeCells>
  <conditionalFormatting sqref="B340">
    <cfRule type="expression" dxfId="45" priority="64" stopIfTrue="1">
      <formula>NOT(ISERROR(MATCH($B$316,PubHols,0)))</formula>
    </cfRule>
  </conditionalFormatting>
  <conditionalFormatting sqref="C340">
    <cfRule type="expression" dxfId="44" priority="63" stopIfTrue="1">
      <formula>NOT(ISERROR(MATCH($C$316,PubHols,0)))</formula>
    </cfRule>
  </conditionalFormatting>
  <conditionalFormatting sqref="D340">
    <cfRule type="expression" dxfId="43" priority="62" stopIfTrue="1">
      <formula>NOT(ISERROR(MATCH($D$316,PubHols,0)))</formula>
    </cfRule>
  </conditionalFormatting>
  <conditionalFormatting sqref="E340">
    <cfRule type="expression" dxfId="42" priority="61" stopIfTrue="1">
      <formula>NOT(ISERROR(MATCH($E$316,PubHols,0)))</formula>
    </cfRule>
  </conditionalFormatting>
  <conditionalFormatting sqref="F340">
    <cfRule type="expression" dxfId="41" priority="60" stopIfTrue="1">
      <formula>NOT(ISERROR(MATCH($F$316,PubHols,0)))</formula>
    </cfRule>
  </conditionalFormatting>
  <conditionalFormatting sqref="G340">
    <cfRule type="expression" dxfId="40" priority="59" stopIfTrue="1">
      <formula>NOT(ISERROR(MATCH($G$316,PubHols,0)))</formula>
    </cfRule>
  </conditionalFormatting>
  <conditionalFormatting sqref="H340">
    <cfRule type="expression" dxfId="39" priority="58" stopIfTrue="1">
      <formula>NOT(ISERROR(MATCH($H$316,PubHols,0)))</formula>
    </cfRule>
  </conditionalFormatting>
  <pageMargins left="0.35433070866141736" right="1.48" top="0.59055118110236227" bottom="0.59055118110236227" header="0.35433070866141736" footer="0.47244094488188981"/>
  <pageSetup paperSize="9" scale="70" orientation="portrait" horizontalDpi="4294967294" verticalDpi="200" r:id="rId1"/>
  <headerFooter>
    <oddHeader>&amp;LPage &amp;P&amp;C&amp;F &amp;R&amp;D</oddHeader>
  </headerFooter>
  <rowBreaks count="4" manualBreakCount="4">
    <brk id="69" max="16383" man="1"/>
    <brk id="141" max="16383" man="1"/>
    <brk id="213" max="16383" man="1"/>
    <brk id="285" max="16383" man="1"/>
  </rowBreaks>
  <colBreaks count="1" manualBreakCount="1">
    <brk id="11"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L60"/>
  <sheetViews>
    <sheetView workbookViewId="0">
      <selection sqref="A1:L1"/>
    </sheetView>
  </sheetViews>
  <sheetFormatPr defaultRowHeight="12.75" x14ac:dyDescent="0.2"/>
  <cols>
    <col min="1" max="1" width="16.7109375" customWidth="1"/>
    <col min="2" max="5" width="14.7109375" customWidth="1"/>
    <col min="6" max="6" width="2.28515625" customWidth="1"/>
    <col min="7" max="7" width="1" customWidth="1"/>
    <col min="8" max="8" width="7.7109375" customWidth="1"/>
    <col min="9" max="9" width="2.28515625" customWidth="1"/>
    <col min="10" max="10" width="7.7109375" customWidth="1"/>
    <col min="11" max="11" width="2.28515625" customWidth="1"/>
    <col min="12" max="12" width="7.7109375" customWidth="1"/>
    <col min="13" max="13" width="2.28515625" customWidth="1"/>
  </cols>
  <sheetData>
    <row r="1" spans="1:12" ht="87" customHeight="1" thickBot="1" x14ac:dyDescent="1.4">
      <c r="A1" s="478">
        <f>CurrentYear</f>
        <v>2018</v>
      </c>
      <c r="B1" s="478"/>
      <c r="C1" s="478"/>
      <c r="D1" s="478"/>
      <c r="E1" s="478"/>
      <c r="F1" s="478"/>
      <c r="G1" s="478"/>
      <c r="H1" s="478"/>
      <c r="I1" s="478"/>
      <c r="J1" s="478"/>
      <c r="K1" s="478"/>
      <c r="L1" s="478"/>
    </row>
    <row r="2" spans="1:12" ht="9" customHeight="1" thickTop="1" thickBot="1" x14ac:dyDescent="0.25"/>
    <row r="3" spans="1:12" ht="18" x14ac:dyDescent="0.25">
      <c r="B3" s="474" t="s">
        <v>120</v>
      </c>
      <c r="C3" s="475"/>
      <c r="D3" s="476" t="s">
        <v>121</v>
      </c>
      <c r="E3" s="477"/>
      <c r="G3" s="482" t="s">
        <v>124</v>
      </c>
      <c r="H3" s="482"/>
      <c r="I3" s="482"/>
      <c r="J3" s="482"/>
      <c r="K3" s="482"/>
      <c r="L3" s="482"/>
    </row>
    <row r="4" spans="1:12" ht="13.5" thickBot="1" x14ac:dyDescent="0.25">
      <c r="B4" s="204" t="s">
        <v>122</v>
      </c>
      <c r="C4" s="205" t="s">
        <v>123</v>
      </c>
      <c r="D4" s="109" t="s">
        <v>122</v>
      </c>
      <c r="E4" s="108" t="s">
        <v>123</v>
      </c>
      <c r="G4" s="482"/>
      <c r="H4" s="482"/>
      <c r="I4" s="482"/>
      <c r="J4" s="482"/>
      <c r="K4" s="482"/>
      <c r="L4" s="482"/>
    </row>
    <row r="5" spans="1:12" ht="35.1" customHeight="1" x14ac:dyDescent="0.2">
      <c r="A5" s="75" t="str">
        <f>Worksheet!K18</f>
        <v>RCG</v>
      </c>
      <c r="B5" s="137">
        <v>20</v>
      </c>
      <c r="C5" s="190">
        <f ca="1">Worksheet!P18/2</f>
        <v>8.5</v>
      </c>
      <c r="D5" s="207">
        <v>5</v>
      </c>
      <c r="E5" s="190">
        <f ca="1">Worksheet!R18</f>
        <v>5</v>
      </c>
      <c r="G5" s="77">
        <f ca="1">C5-B5</f>
        <v>-11.5</v>
      </c>
      <c r="H5" s="189"/>
      <c r="J5" s="189"/>
    </row>
    <row r="6" spans="1:12" ht="35.1" customHeight="1" x14ac:dyDescent="0.2">
      <c r="A6" s="75" t="str">
        <f>Worksheet!K19</f>
        <v>DBC</v>
      </c>
      <c r="B6" s="138">
        <v>9</v>
      </c>
      <c r="C6" s="191">
        <f ca="1">Worksheet!P19/2</f>
        <v>3.5</v>
      </c>
      <c r="D6" s="206">
        <v>5</v>
      </c>
      <c r="E6" s="191">
        <f ca="1">Worksheet!R19</f>
        <v>5</v>
      </c>
      <c r="G6" s="77">
        <f t="shared" ref="G6:G13" ca="1" si="0">C6-B6</f>
        <v>-5.5</v>
      </c>
      <c r="H6" s="210"/>
      <c r="I6" s="57"/>
      <c r="J6" s="57"/>
      <c r="K6" s="57"/>
      <c r="L6" s="57"/>
    </row>
    <row r="7" spans="1:12" ht="35.1" customHeight="1" x14ac:dyDescent="0.2">
      <c r="A7" s="75" t="str">
        <f>Worksheet!K20</f>
        <v>GBH</v>
      </c>
      <c r="B7" s="138">
        <v>9</v>
      </c>
      <c r="C7" s="191">
        <f ca="1">Worksheet!P20/2</f>
        <v>0</v>
      </c>
      <c r="D7" s="206">
        <v>5</v>
      </c>
      <c r="E7" s="191">
        <f ca="1">Worksheet!R20</f>
        <v>5</v>
      </c>
      <c r="G7" s="77">
        <f t="shared" ca="1" si="0"/>
        <v>-9</v>
      </c>
      <c r="H7" s="57"/>
      <c r="I7" s="57"/>
      <c r="J7" s="57"/>
      <c r="K7" s="57"/>
      <c r="L7" s="57"/>
    </row>
    <row r="8" spans="1:12" ht="35.1" customHeight="1" x14ac:dyDescent="0.2">
      <c r="A8" s="75" t="str">
        <f>Worksheet!K21</f>
        <v>WRA</v>
      </c>
      <c r="B8" s="138">
        <v>29</v>
      </c>
      <c r="C8" s="191">
        <f ca="1">Worksheet!P21/2</f>
        <v>12.5</v>
      </c>
      <c r="D8" s="206">
        <v>10</v>
      </c>
      <c r="E8" s="191">
        <f ca="1">Worksheet!R21</f>
        <v>6</v>
      </c>
      <c r="G8" s="77">
        <f t="shared" ca="1" si="0"/>
        <v>-16.5</v>
      </c>
      <c r="H8" s="57"/>
      <c r="I8" s="57"/>
      <c r="J8" s="57"/>
      <c r="K8" s="57"/>
      <c r="L8" s="57"/>
    </row>
    <row r="9" spans="1:12" ht="35.1" customHeight="1" x14ac:dyDescent="0.2">
      <c r="A9" s="75" t="str">
        <f>Worksheet!K22</f>
        <v>LDP</v>
      </c>
      <c r="B9" s="138">
        <v>10</v>
      </c>
      <c r="C9" s="191">
        <f ca="1">Worksheet!P22/2</f>
        <v>4</v>
      </c>
      <c r="D9" s="206">
        <v>5</v>
      </c>
      <c r="E9" s="191">
        <f ca="1">Worksheet!R22</f>
        <v>6</v>
      </c>
      <c r="G9" s="77">
        <f t="shared" ca="1" si="0"/>
        <v>-6</v>
      </c>
      <c r="H9" s="57"/>
      <c r="I9" s="57"/>
      <c r="J9" s="57"/>
      <c r="K9" s="57"/>
      <c r="L9" s="57"/>
    </row>
    <row r="10" spans="1:12" ht="35.1" customHeight="1" x14ac:dyDescent="0.2">
      <c r="A10" s="75" t="str">
        <f>Worksheet!K23</f>
        <v>RJR</v>
      </c>
      <c r="B10" s="138">
        <v>8</v>
      </c>
      <c r="C10" s="191">
        <f ca="1">Worksheet!P23/2</f>
        <v>4</v>
      </c>
      <c r="D10" s="206">
        <v>5</v>
      </c>
      <c r="E10" s="191">
        <f ca="1">Worksheet!R23</f>
        <v>5</v>
      </c>
      <c r="G10" s="77">
        <f t="shared" ca="1" si="0"/>
        <v>-4</v>
      </c>
      <c r="H10" s="57"/>
      <c r="I10" s="57"/>
      <c r="J10" s="57"/>
      <c r="K10" s="57"/>
      <c r="L10" s="57"/>
    </row>
    <row r="11" spans="1:12" ht="35.1" customHeight="1" x14ac:dyDescent="0.2">
      <c r="A11" s="75" t="str">
        <f>Worksheet!K24</f>
        <v>AJR</v>
      </c>
      <c r="B11" s="138">
        <v>19</v>
      </c>
      <c r="C11" s="191">
        <f ca="1">Worksheet!P24/2</f>
        <v>8.5</v>
      </c>
      <c r="D11" s="206">
        <v>5</v>
      </c>
      <c r="E11" s="191">
        <f ca="1">Worksheet!R24</f>
        <v>5</v>
      </c>
      <c r="G11" s="77">
        <f t="shared" ca="1" si="0"/>
        <v>-10.5</v>
      </c>
      <c r="H11" s="57"/>
      <c r="I11" s="57"/>
      <c r="J11" s="57"/>
      <c r="K11" s="57"/>
      <c r="L11" s="57"/>
    </row>
    <row r="12" spans="1:12" ht="34.5" customHeight="1" x14ac:dyDescent="0.2">
      <c r="A12" s="75" t="str">
        <f>Worksheet!K25</f>
        <v>DK</v>
      </c>
      <c r="B12" s="138">
        <v>0</v>
      </c>
      <c r="C12" s="191">
        <f ca="1">Worksheet!P25/2</f>
        <v>0</v>
      </c>
      <c r="D12" s="206">
        <v>5</v>
      </c>
      <c r="E12" s="191">
        <f ca="1">Worksheet!R25</f>
        <v>4</v>
      </c>
      <c r="G12" s="77">
        <f t="shared" ca="1" si="0"/>
        <v>0</v>
      </c>
      <c r="H12" s="210"/>
      <c r="I12" s="57"/>
      <c r="J12" s="57"/>
      <c r="K12" s="57"/>
      <c r="L12" s="57"/>
    </row>
    <row r="13" spans="1:12" ht="35.1" customHeight="1" x14ac:dyDescent="0.2">
      <c r="A13" s="75" t="str">
        <f>Worksheet!K26</f>
        <v>WS</v>
      </c>
      <c r="B13" s="208">
        <v>0</v>
      </c>
      <c r="C13" s="191">
        <f ca="1">Worksheet!P26/2</f>
        <v>0</v>
      </c>
      <c r="D13" s="206">
        <v>6</v>
      </c>
      <c r="E13" s="191">
        <f ca="1">Worksheet!R26</f>
        <v>6</v>
      </c>
      <c r="G13" s="77">
        <f t="shared" ca="1" si="0"/>
        <v>0</v>
      </c>
      <c r="H13" s="57"/>
      <c r="I13" s="57"/>
      <c r="J13" s="57"/>
      <c r="K13" s="57"/>
      <c r="L13" s="57"/>
    </row>
    <row r="14" spans="1:12" ht="34.5" hidden="1" customHeight="1" x14ac:dyDescent="0.2">
      <c r="A14" s="75" t="str">
        <f>Worksheet!K27</f>
        <v>MAK</v>
      </c>
      <c r="B14" s="208">
        <v>0</v>
      </c>
      <c r="C14" s="191">
        <f ca="1">Worksheet!P27/2</f>
        <v>11.25</v>
      </c>
      <c r="D14" s="206"/>
      <c r="E14" s="191">
        <f ca="1">Worksheet!R27</f>
        <v>5</v>
      </c>
    </row>
    <row r="15" spans="1:12" ht="34.5" hidden="1" customHeight="1" x14ac:dyDescent="0.2">
      <c r="A15" s="75" t="str">
        <f>Worksheet!K28</f>
        <v>LOC</v>
      </c>
      <c r="B15" s="208">
        <v>11</v>
      </c>
      <c r="C15" s="191">
        <f ca="1">Worksheet!P28/2</f>
        <v>0</v>
      </c>
      <c r="D15" s="206">
        <v>5</v>
      </c>
      <c r="E15" s="191">
        <f ca="1">Worksheet!R28</f>
        <v>0</v>
      </c>
    </row>
    <row r="16" spans="1:12" ht="34.5" hidden="1" customHeight="1" thickBot="1" x14ac:dyDescent="0.25">
      <c r="A16" s="75" t="str">
        <f>Worksheet!K29</f>
        <v>BHS</v>
      </c>
      <c r="B16" s="76"/>
      <c r="C16" s="192">
        <f ca="1">Worksheet!P29/2</f>
        <v>0</v>
      </c>
      <c r="D16" s="209"/>
      <c r="E16" s="192">
        <f ca="1">Worksheet!R29</f>
        <v>0</v>
      </c>
    </row>
    <row r="17" spans="1:12" x14ac:dyDescent="0.2">
      <c r="A17" s="41"/>
    </row>
    <row r="18" spans="1:12" x14ac:dyDescent="0.2">
      <c r="A18" s="94" t="s">
        <v>135</v>
      </c>
      <c r="B18" s="95">
        <f>SUM(B5:B15)</f>
        <v>115</v>
      </c>
      <c r="C18" s="95">
        <f ca="1">SUM(C5:C15)</f>
        <v>52.25</v>
      </c>
      <c r="D18" s="95">
        <f>SUM(D5:D15)</f>
        <v>56</v>
      </c>
      <c r="E18" s="95">
        <f ca="1">SUM(E5:E13)</f>
        <v>47</v>
      </c>
    </row>
    <row r="19" spans="1:12" x14ac:dyDescent="0.2">
      <c r="B19" s="479">
        <v>104</v>
      </c>
      <c r="C19" s="479"/>
      <c r="D19" s="479">
        <v>52</v>
      </c>
      <c r="E19" s="479"/>
    </row>
    <row r="21" spans="1:12" x14ac:dyDescent="0.2">
      <c r="A21" s="41" t="s">
        <v>193</v>
      </c>
    </row>
    <row r="26" spans="1:12" x14ac:dyDescent="0.2">
      <c r="A26" s="41" t="s">
        <v>213</v>
      </c>
    </row>
    <row r="27" spans="1:12" ht="15.75" thickBot="1" x14ac:dyDescent="0.3">
      <c r="A27" s="327"/>
      <c r="B27" s="480">
        <f>CurrentYear-1</f>
        <v>2017</v>
      </c>
      <c r="C27" s="480"/>
      <c r="D27" s="480"/>
      <c r="E27" s="480"/>
      <c r="F27" s="327"/>
      <c r="G27" s="327"/>
      <c r="H27" s="327"/>
      <c r="I27" s="327"/>
      <c r="J27" s="327"/>
      <c r="K27" s="327"/>
      <c r="L27" s="327"/>
    </row>
    <row r="28" spans="1:12" ht="15.75" thickTop="1" thickBot="1" x14ac:dyDescent="0.25">
      <c r="A28" s="327"/>
      <c r="B28" s="327"/>
      <c r="C28" s="327"/>
      <c r="D28" s="327"/>
      <c r="E28" s="327"/>
      <c r="F28" s="327"/>
      <c r="G28" s="327"/>
      <c r="H28" s="327"/>
      <c r="I28" s="327"/>
      <c r="J28" s="327"/>
      <c r="K28" s="327"/>
      <c r="L28" s="327"/>
    </row>
    <row r="29" spans="1:12" ht="14.25" x14ac:dyDescent="0.2">
      <c r="A29" s="327"/>
      <c r="B29" s="470" t="s">
        <v>120</v>
      </c>
      <c r="C29" s="471"/>
      <c r="D29" s="472" t="s">
        <v>121</v>
      </c>
      <c r="E29" s="473"/>
      <c r="F29" s="327"/>
      <c r="G29" s="327"/>
      <c r="H29" s="483" t="s">
        <v>214</v>
      </c>
      <c r="I29" s="484"/>
      <c r="J29" s="484"/>
      <c r="K29" s="484"/>
      <c r="L29" s="485"/>
    </row>
    <row r="30" spans="1:12" ht="15" thickBot="1" x14ac:dyDescent="0.25">
      <c r="A30" s="327"/>
      <c r="B30" s="328" t="s">
        <v>122</v>
      </c>
      <c r="C30" s="329" t="s">
        <v>123</v>
      </c>
      <c r="D30" s="330" t="s">
        <v>122</v>
      </c>
      <c r="E30" s="331" t="s">
        <v>123</v>
      </c>
      <c r="F30" s="327"/>
      <c r="G30" s="327"/>
      <c r="H30" s="332" t="s">
        <v>135</v>
      </c>
      <c r="I30" s="333"/>
      <c r="J30" s="334" t="s">
        <v>215</v>
      </c>
      <c r="K30" s="333"/>
      <c r="L30" s="335" t="s">
        <v>216</v>
      </c>
    </row>
    <row r="31" spans="1:12" ht="15" x14ac:dyDescent="0.2">
      <c r="A31" s="336" t="str">
        <f>Worksheet!K18</f>
        <v>RCG</v>
      </c>
      <c r="B31" s="337"/>
      <c r="C31" s="338"/>
      <c r="D31" s="337"/>
      <c r="E31" s="338"/>
      <c r="F31" s="327"/>
      <c r="G31" s="327"/>
      <c r="H31" s="339"/>
      <c r="I31" s="327"/>
      <c r="J31" s="339"/>
      <c r="K31" s="327"/>
      <c r="L31" s="339"/>
    </row>
    <row r="32" spans="1:12" ht="15" x14ac:dyDescent="0.2">
      <c r="A32" s="336" t="str">
        <f>Worksheet!K19</f>
        <v>DBC</v>
      </c>
      <c r="B32" s="340"/>
      <c r="C32" s="341"/>
      <c r="D32" s="340"/>
      <c r="E32" s="341"/>
      <c r="F32" s="327"/>
      <c r="G32" s="327"/>
      <c r="H32" s="339"/>
      <c r="I32" s="327"/>
      <c r="J32" s="339"/>
      <c r="K32" s="327"/>
      <c r="L32" s="339"/>
    </row>
    <row r="33" spans="1:12" ht="15" x14ac:dyDescent="0.2">
      <c r="A33" s="336" t="str">
        <f>Worksheet!K20</f>
        <v>GBH</v>
      </c>
      <c r="B33" s="340"/>
      <c r="C33" s="341"/>
      <c r="D33" s="340"/>
      <c r="E33" s="341"/>
      <c r="F33" s="327"/>
      <c r="G33" s="327"/>
      <c r="H33" s="339"/>
      <c r="I33" s="327"/>
      <c r="J33" s="339"/>
      <c r="K33" s="327"/>
      <c r="L33" s="339"/>
    </row>
    <row r="34" spans="1:12" ht="15" x14ac:dyDescent="0.2">
      <c r="A34" s="336" t="str">
        <f>Worksheet!K21</f>
        <v>WRA</v>
      </c>
      <c r="B34" s="340"/>
      <c r="C34" s="341"/>
      <c r="D34" s="340"/>
      <c r="E34" s="341"/>
      <c r="F34" s="327"/>
      <c r="G34" s="327"/>
      <c r="H34" s="339"/>
      <c r="I34" s="327"/>
      <c r="J34" s="339"/>
      <c r="K34" s="327"/>
      <c r="L34" s="339"/>
    </row>
    <row r="35" spans="1:12" ht="15" x14ac:dyDescent="0.2">
      <c r="A35" s="336" t="str">
        <f>Worksheet!K22</f>
        <v>LDP</v>
      </c>
      <c r="B35" s="340"/>
      <c r="C35" s="341"/>
      <c r="D35" s="340"/>
      <c r="E35" s="341"/>
      <c r="F35" s="327"/>
      <c r="G35" s="327"/>
      <c r="H35" s="339"/>
      <c r="I35" s="327"/>
      <c r="J35" s="339"/>
      <c r="K35" s="327"/>
      <c r="L35" s="339"/>
    </row>
    <row r="36" spans="1:12" ht="15" x14ac:dyDescent="0.2">
      <c r="A36" s="336" t="str">
        <f>Worksheet!K23</f>
        <v>RJR</v>
      </c>
      <c r="B36" s="340"/>
      <c r="C36" s="341"/>
      <c r="D36" s="340"/>
      <c r="E36" s="341"/>
      <c r="F36" s="327"/>
      <c r="G36" s="327"/>
      <c r="H36" s="339"/>
      <c r="I36" s="327"/>
      <c r="J36" s="339"/>
      <c r="K36" s="327"/>
      <c r="L36" s="339"/>
    </row>
    <row r="37" spans="1:12" ht="15" x14ac:dyDescent="0.2">
      <c r="A37" s="336" t="str">
        <f>Worksheet!K24</f>
        <v>AJR</v>
      </c>
      <c r="B37" s="340"/>
      <c r="C37" s="341"/>
      <c r="D37" s="340"/>
      <c r="E37" s="341"/>
      <c r="F37" s="327"/>
      <c r="G37" s="327"/>
      <c r="H37" s="339"/>
      <c r="I37" s="327"/>
      <c r="J37" s="339"/>
      <c r="K37" s="327"/>
      <c r="L37" s="339"/>
    </row>
    <row r="38" spans="1:12" s="325" customFormat="1" ht="15" x14ac:dyDescent="0.2">
      <c r="A38" s="336" t="str">
        <f>Worksheet!K25</f>
        <v>DK</v>
      </c>
      <c r="B38" s="340"/>
      <c r="C38" s="341"/>
      <c r="D38" s="340"/>
      <c r="E38" s="341"/>
      <c r="F38" s="327"/>
      <c r="G38" s="327"/>
      <c r="H38" s="339"/>
      <c r="I38" s="327"/>
      <c r="J38" s="339"/>
      <c r="K38" s="327"/>
      <c r="L38" s="339"/>
    </row>
    <row r="39" spans="1:12" s="325" customFormat="1" ht="15" x14ac:dyDescent="0.2">
      <c r="A39" s="336" t="str">
        <f>Worksheet!K26</f>
        <v>WS</v>
      </c>
      <c r="B39" s="340"/>
      <c r="C39" s="341"/>
      <c r="D39" s="340"/>
      <c r="E39" s="341"/>
      <c r="F39" s="327"/>
      <c r="G39" s="327"/>
      <c r="H39" s="339"/>
      <c r="I39" s="327"/>
      <c r="J39" s="339"/>
      <c r="K39" s="327"/>
      <c r="L39" s="339"/>
    </row>
    <row r="40" spans="1:12" s="252" customFormat="1" ht="15" x14ac:dyDescent="0.2">
      <c r="A40" s="336" t="str">
        <f>Worksheet!K27</f>
        <v>MAK</v>
      </c>
      <c r="B40" s="340"/>
      <c r="C40" s="341"/>
      <c r="D40" s="340"/>
      <c r="E40" s="341"/>
      <c r="F40" s="327"/>
      <c r="G40" s="327"/>
      <c r="H40" s="339"/>
      <c r="I40" s="327"/>
      <c r="J40" s="339"/>
      <c r="K40" s="327"/>
      <c r="L40" s="339"/>
    </row>
    <row r="41" spans="1:12" ht="15" x14ac:dyDescent="0.2">
      <c r="A41" s="336" t="str">
        <f>Worksheet!K28</f>
        <v>LOC</v>
      </c>
      <c r="B41" s="340"/>
      <c r="C41" s="341"/>
      <c r="D41" s="340"/>
      <c r="E41" s="341"/>
      <c r="F41" s="327"/>
      <c r="G41" s="327"/>
      <c r="H41" s="339"/>
      <c r="I41" s="327"/>
      <c r="J41" s="339"/>
      <c r="K41" s="327"/>
      <c r="L41" s="339"/>
    </row>
    <row r="42" spans="1:12" ht="15.75" thickBot="1" x14ac:dyDescent="0.25">
      <c r="A42" s="336" t="str">
        <f>Worksheet!K29</f>
        <v>BHS</v>
      </c>
      <c r="B42" s="342"/>
      <c r="C42" s="343"/>
      <c r="D42" s="342"/>
      <c r="E42" s="343"/>
      <c r="F42" s="327"/>
      <c r="G42" s="327"/>
      <c r="H42" s="339"/>
      <c r="I42" s="327"/>
      <c r="J42" s="339"/>
      <c r="K42" s="327"/>
      <c r="L42" s="339"/>
    </row>
    <row r="43" spans="1:12" ht="6.75" customHeight="1" x14ac:dyDescent="0.2"/>
    <row r="44" spans="1:12" ht="47.25" thickBot="1" x14ac:dyDescent="0.75">
      <c r="B44" s="481">
        <f>CurrentYear</f>
        <v>2018</v>
      </c>
      <c r="C44" s="481"/>
      <c r="D44" s="481"/>
      <c r="E44" s="481"/>
    </row>
    <row r="45" spans="1:12" ht="14.25" thickTop="1" thickBot="1" x14ac:dyDescent="0.25"/>
    <row r="46" spans="1:12" ht="18" x14ac:dyDescent="0.25">
      <c r="A46" s="252"/>
      <c r="B46" s="474" t="s">
        <v>120</v>
      </c>
      <c r="C46" s="475"/>
      <c r="D46" s="476" t="s">
        <v>121</v>
      </c>
      <c r="E46" s="477"/>
      <c r="H46" s="467" t="s">
        <v>214</v>
      </c>
      <c r="I46" s="468"/>
      <c r="J46" s="468"/>
      <c r="K46" s="468"/>
      <c r="L46" s="469"/>
    </row>
    <row r="47" spans="1:12" ht="13.5" thickBot="1" x14ac:dyDescent="0.25">
      <c r="A47" s="252"/>
      <c r="B47" s="204" t="s">
        <v>122</v>
      </c>
      <c r="C47" s="205" t="s">
        <v>123</v>
      </c>
      <c r="D47" s="109" t="s">
        <v>122</v>
      </c>
      <c r="E47" s="108" t="s">
        <v>123</v>
      </c>
      <c r="H47" s="254" t="s">
        <v>135</v>
      </c>
      <c r="I47" s="253"/>
      <c r="J47" s="255" t="s">
        <v>215</v>
      </c>
      <c r="K47" s="253"/>
      <c r="L47" s="256" t="s">
        <v>216</v>
      </c>
    </row>
    <row r="48" spans="1:12" ht="39.950000000000003" customHeight="1" x14ac:dyDescent="0.2">
      <c r="A48" s="344" t="str">
        <f>Worksheet!K18</f>
        <v>RCG</v>
      </c>
      <c r="B48" s="346">
        <v>17</v>
      </c>
      <c r="C48" s="347"/>
      <c r="D48" s="348">
        <v>5</v>
      </c>
      <c r="E48" s="347"/>
      <c r="H48" s="126"/>
      <c r="J48" s="126"/>
      <c r="L48" s="126"/>
    </row>
    <row r="49" spans="1:12" ht="39.950000000000003" customHeight="1" x14ac:dyDescent="0.2">
      <c r="A49" s="344" t="str">
        <f>Worksheet!K19</f>
        <v>DBC</v>
      </c>
      <c r="B49" s="349">
        <v>8</v>
      </c>
      <c r="C49" s="350"/>
      <c r="D49" s="351">
        <v>5</v>
      </c>
      <c r="E49" s="350"/>
      <c r="H49" s="126"/>
      <c r="J49" s="126"/>
      <c r="L49" s="126"/>
    </row>
    <row r="50" spans="1:12" ht="39.950000000000003" customHeight="1" x14ac:dyDescent="0.2">
      <c r="A50" s="344" t="str">
        <f>Worksheet!K20</f>
        <v>GBH</v>
      </c>
      <c r="B50" s="349">
        <v>0</v>
      </c>
      <c r="C50" s="350"/>
      <c r="D50" s="351">
        <v>5</v>
      </c>
      <c r="E50" s="350"/>
      <c r="H50" s="126"/>
      <c r="J50" s="126"/>
      <c r="L50" s="126"/>
    </row>
    <row r="51" spans="1:12" ht="39.950000000000003" customHeight="1" x14ac:dyDescent="0.2">
      <c r="A51" s="344" t="str">
        <f>Worksheet!K21</f>
        <v>WRA</v>
      </c>
      <c r="B51" s="349">
        <v>31</v>
      </c>
      <c r="C51" s="350"/>
      <c r="D51" s="351">
        <v>6</v>
      </c>
      <c r="E51" s="350"/>
      <c r="H51" s="126"/>
      <c r="J51" s="126"/>
      <c r="L51" s="126"/>
    </row>
    <row r="52" spans="1:12" ht="39.950000000000003" customHeight="1" x14ac:dyDescent="0.2">
      <c r="A52" s="344" t="str">
        <f>Worksheet!K22</f>
        <v>LDP</v>
      </c>
      <c r="B52" s="349">
        <v>8</v>
      </c>
      <c r="C52" s="350"/>
      <c r="D52" s="351">
        <v>5</v>
      </c>
      <c r="E52" s="350"/>
      <c r="H52" s="126"/>
      <c r="J52" s="126"/>
      <c r="L52" s="126"/>
    </row>
    <row r="53" spans="1:12" ht="39.950000000000003" customHeight="1" x14ac:dyDescent="0.2">
      <c r="A53" s="344" t="str">
        <f>Worksheet!K23</f>
        <v>RJR</v>
      </c>
      <c r="B53" s="349">
        <v>8</v>
      </c>
      <c r="C53" s="350"/>
      <c r="D53" s="351">
        <v>5</v>
      </c>
      <c r="E53" s="350"/>
      <c r="H53" s="126"/>
      <c r="J53" s="126"/>
      <c r="L53" s="126"/>
    </row>
    <row r="54" spans="1:12" ht="39.950000000000003" customHeight="1" x14ac:dyDescent="0.2">
      <c r="A54" s="344" t="str">
        <f>Worksheet!K24</f>
        <v>AJR</v>
      </c>
      <c r="B54" s="349">
        <v>10</v>
      </c>
      <c r="C54" s="350"/>
      <c r="D54" s="351">
        <v>5</v>
      </c>
      <c r="E54" s="350"/>
      <c r="H54" s="126"/>
      <c r="J54" s="126"/>
      <c r="L54" s="126"/>
    </row>
    <row r="55" spans="1:12" ht="39.950000000000003" customHeight="1" x14ac:dyDescent="0.2">
      <c r="A55" s="344" t="str">
        <f>Worksheet!K25</f>
        <v>DK</v>
      </c>
      <c r="B55" s="349"/>
      <c r="C55" s="350"/>
      <c r="D55" s="351">
        <v>5</v>
      </c>
      <c r="E55" s="350"/>
      <c r="H55" s="126"/>
      <c r="J55" s="126"/>
      <c r="L55" s="126"/>
    </row>
    <row r="56" spans="1:12" s="325" customFormat="1" ht="39.950000000000003" customHeight="1" x14ac:dyDescent="0.2">
      <c r="A56" s="344" t="str">
        <f>Worksheet!K26</f>
        <v>WS</v>
      </c>
      <c r="B56" s="349"/>
      <c r="C56" s="350"/>
      <c r="D56" s="351">
        <v>5</v>
      </c>
      <c r="E56" s="350"/>
      <c r="H56" s="126"/>
      <c r="J56" s="126"/>
      <c r="L56" s="126"/>
    </row>
    <row r="57" spans="1:12" s="325" customFormat="1" ht="39.950000000000003" customHeight="1" x14ac:dyDescent="0.2">
      <c r="A57" s="344" t="str">
        <f>Worksheet!K27</f>
        <v>MAK</v>
      </c>
      <c r="B57" s="349">
        <v>22</v>
      </c>
      <c r="C57" s="350"/>
      <c r="D57" s="351">
        <v>6</v>
      </c>
      <c r="E57" s="350"/>
      <c r="H57" s="126"/>
      <c r="J57" s="126"/>
      <c r="L57" s="126"/>
    </row>
    <row r="58" spans="1:12" ht="39.950000000000003" customHeight="1" x14ac:dyDescent="0.2">
      <c r="A58" s="344" t="str">
        <f>Worksheet!K28</f>
        <v>LOC</v>
      </c>
      <c r="B58" s="349"/>
      <c r="C58" s="350"/>
      <c r="D58" s="351">
        <v>0</v>
      </c>
      <c r="E58" s="350"/>
      <c r="H58" s="126"/>
      <c r="J58" s="126"/>
      <c r="L58" s="126"/>
    </row>
    <row r="59" spans="1:12" ht="39.950000000000003" customHeight="1" thickBot="1" x14ac:dyDescent="0.3">
      <c r="A59" s="344" t="str">
        <f>Worksheet!K29</f>
        <v>BHS</v>
      </c>
      <c r="B59" s="352"/>
      <c r="C59" s="353"/>
      <c r="D59" s="354"/>
      <c r="E59" s="353"/>
      <c r="H59" s="126"/>
      <c r="J59" s="126"/>
      <c r="L59" s="126"/>
    </row>
    <row r="60" spans="1:12" ht="23.25" customHeight="1" x14ac:dyDescent="0.25">
      <c r="A60" s="41" t="s">
        <v>135</v>
      </c>
      <c r="B60" s="291">
        <f>SUM(B48:B59)</f>
        <v>104</v>
      </c>
      <c r="C60" s="291"/>
      <c r="D60" s="291">
        <f>SUM(D48:D59)</f>
        <v>52</v>
      </c>
    </row>
  </sheetData>
  <mergeCells count="14">
    <mergeCell ref="A1:L1"/>
    <mergeCell ref="B19:C19"/>
    <mergeCell ref="D19:E19"/>
    <mergeCell ref="B27:E27"/>
    <mergeCell ref="B44:E44"/>
    <mergeCell ref="B3:C3"/>
    <mergeCell ref="D3:E3"/>
    <mergeCell ref="G3:L4"/>
    <mergeCell ref="H29:L29"/>
    <mergeCell ref="H46:L46"/>
    <mergeCell ref="B29:C29"/>
    <mergeCell ref="D29:E29"/>
    <mergeCell ref="B46:C46"/>
    <mergeCell ref="D46:E46"/>
  </mergeCells>
  <pageMargins left="0.70866141732283472" right="0.70866141732283472" top="0.74803149606299213" bottom="0.74803149606299213" header="0.31496062992125984" footer="0.31496062992125984"/>
  <pageSetup paperSize="9" scale="83" orientation="portrait" horizontalDpi="4294967293" r:id="rId1"/>
  <headerFooter>
    <oddFooter>&amp;L&amp;Z&amp;F&amp;R&amp;D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R46"/>
  <sheetViews>
    <sheetView workbookViewId="0"/>
  </sheetViews>
  <sheetFormatPr defaultRowHeight="12.75" x14ac:dyDescent="0.2"/>
  <cols>
    <col min="1" max="1" width="9.140625" style="61"/>
    <col min="2" max="2" width="11" style="61" bestFit="1" customWidth="1"/>
    <col min="3" max="3" width="10.140625" style="61" bestFit="1" customWidth="1"/>
    <col min="4" max="4" width="9.140625" style="61"/>
    <col min="5" max="5" width="11" style="61" bestFit="1" customWidth="1"/>
    <col min="6" max="6" width="10.140625" style="61" bestFit="1" customWidth="1"/>
    <col min="7" max="11" width="9.140625" style="61"/>
    <col min="12" max="12" width="2.42578125" style="61" customWidth="1"/>
    <col min="13" max="13" width="6.28515625" style="61" hidden="1" customWidth="1"/>
    <col min="14" max="15" width="6.28515625" style="61" customWidth="1"/>
    <col min="16" max="16" width="6.28515625" style="61" hidden="1" customWidth="1"/>
    <col min="17" max="30" width="6.28515625" style="61" customWidth="1"/>
    <col min="31" max="31" width="6.28515625" style="61" hidden="1" customWidth="1"/>
    <col min="32" max="33" width="6.28515625" style="61" customWidth="1"/>
    <col min="34" max="35" width="6.28515625" style="61" hidden="1" customWidth="1"/>
    <col min="36" max="37" width="6.28515625" style="61" customWidth="1"/>
    <col min="38" max="38" width="3.28515625" style="61" customWidth="1"/>
    <col min="39" max="16384" width="9.140625" style="61"/>
  </cols>
  <sheetData>
    <row r="1" spans="1:44" ht="20.25" thickBot="1" x14ac:dyDescent="0.35">
      <c r="A1" s="110" t="s">
        <v>101</v>
      </c>
    </row>
    <row r="2" spans="1:44" ht="13.5" thickTop="1" x14ac:dyDescent="0.2"/>
    <row r="3" spans="1:44" ht="15.75" customHeight="1" x14ac:dyDescent="0.25">
      <c r="B3" s="486" t="s">
        <v>102</v>
      </c>
      <c r="C3" s="486"/>
      <c r="D3" s="486"/>
      <c r="E3" s="486"/>
      <c r="F3" s="486"/>
      <c r="G3" s="487"/>
      <c r="H3" s="488" t="s">
        <v>103</v>
      </c>
      <c r="I3" s="488"/>
      <c r="J3" s="488"/>
      <c r="K3" s="488"/>
      <c r="L3" s="62"/>
      <c r="M3" s="489" t="s">
        <v>104</v>
      </c>
      <c r="N3" s="489"/>
      <c r="O3" s="489"/>
      <c r="P3" s="489"/>
      <c r="Q3" s="489"/>
      <c r="R3" s="489"/>
      <c r="S3" s="489"/>
      <c r="T3" s="489"/>
      <c r="U3" s="489"/>
      <c r="V3" s="489"/>
      <c r="W3" s="489"/>
      <c r="X3" s="489"/>
      <c r="Y3" s="489"/>
      <c r="Z3" s="489"/>
      <c r="AA3" s="489"/>
      <c r="AB3" s="489"/>
      <c r="AC3" s="489"/>
      <c r="AD3" s="489"/>
      <c r="AE3" s="489"/>
      <c r="AF3" s="489"/>
      <c r="AG3" s="489"/>
      <c r="AH3" s="489"/>
      <c r="AI3" s="489"/>
      <c r="AJ3" s="489"/>
      <c r="AK3" s="489"/>
    </row>
    <row r="4" spans="1:44" ht="15.75" thickBot="1" x14ac:dyDescent="0.3">
      <c r="B4" s="63" t="s">
        <v>105</v>
      </c>
      <c r="C4" s="63" t="s">
        <v>106</v>
      </c>
      <c r="D4" s="63" t="s">
        <v>107</v>
      </c>
      <c r="E4" s="63" t="s">
        <v>108</v>
      </c>
      <c r="F4" s="63" t="s">
        <v>109</v>
      </c>
      <c r="G4" s="64" t="s">
        <v>110</v>
      </c>
      <c r="H4" s="65" t="s">
        <v>111</v>
      </c>
      <c r="I4" s="65" t="s">
        <v>112</v>
      </c>
      <c r="J4" s="65" t="s">
        <v>113</v>
      </c>
      <c r="K4" s="65" t="s">
        <v>114</v>
      </c>
      <c r="L4" s="62"/>
      <c r="M4" s="66" t="s">
        <v>11</v>
      </c>
      <c r="N4" s="66" t="s">
        <v>7</v>
      </c>
      <c r="O4" s="355" t="s">
        <v>200</v>
      </c>
      <c r="P4" s="66" t="s">
        <v>16</v>
      </c>
      <c r="Q4" s="66" t="s">
        <v>99</v>
      </c>
      <c r="R4" s="355" t="s">
        <v>239</v>
      </c>
      <c r="S4" s="80" t="s">
        <v>127</v>
      </c>
      <c r="T4" s="66" t="s">
        <v>100</v>
      </c>
      <c r="U4" s="67" t="s">
        <v>13</v>
      </c>
      <c r="V4" s="66" t="s">
        <v>2</v>
      </c>
      <c r="W4" s="66" t="s">
        <v>6</v>
      </c>
      <c r="X4" s="66" t="s">
        <v>94</v>
      </c>
      <c r="Y4" s="66" t="s">
        <v>93</v>
      </c>
      <c r="Z4" s="66" t="s">
        <v>65</v>
      </c>
      <c r="AA4" s="66" t="s">
        <v>14</v>
      </c>
      <c r="AB4" s="66" t="s">
        <v>68</v>
      </c>
      <c r="AC4" s="66" t="s">
        <v>15</v>
      </c>
      <c r="AD4" s="66" t="s">
        <v>96</v>
      </c>
      <c r="AE4" s="66" t="s">
        <v>17</v>
      </c>
      <c r="AF4" s="66" t="s">
        <v>3</v>
      </c>
      <c r="AG4" s="66" t="s">
        <v>97</v>
      </c>
      <c r="AH4" s="66" t="s">
        <v>8</v>
      </c>
      <c r="AI4" s="66" t="s">
        <v>1</v>
      </c>
      <c r="AJ4" s="359" t="s">
        <v>197</v>
      </c>
      <c r="AO4" s="66" t="s">
        <v>98</v>
      </c>
      <c r="AP4" s="66" t="s">
        <v>92</v>
      </c>
      <c r="AQ4" s="66" t="s">
        <v>9</v>
      </c>
      <c r="AR4" s="66" t="s">
        <v>5</v>
      </c>
    </row>
    <row r="5" spans="1:44" ht="18" customHeight="1" thickTop="1" thickBot="1" x14ac:dyDescent="0.3">
      <c r="A5" s="61">
        <v>2005</v>
      </c>
      <c r="B5" s="63" t="s">
        <v>1</v>
      </c>
      <c r="C5" s="63" t="s">
        <v>3</v>
      </c>
      <c r="D5" s="63" t="s">
        <v>11</v>
      </c>
      <c r="E5" s="63" t="s">
        <v>5</v>
      </c>
      <c r="F5" s="63" t="s">
        <v>5</v>
      </c>
      <c r="G5" s="64" t="s">
        <v>7</v>
      </c>
      <c r="H5" s="65" t="s">
        <v>1</v>
      </c>
      <c r="I5" s="65" t="s">
        <v>13</v>
      </c>
      <c r="J5" s="65" t="s">
        <v>15</v>
      </c>
      <c r="K5" s="65" t="s">
        <v>7</v>
      </c>
      <c r="L5" s="68"/>
      <c r="M5" s="65">
        <v>1</v>
      </c>
      <c r="N5" s="65">
        <v>4</v>
      </c>
      <c r="O5" s="356"/>
      <c r="P5" s="65">
        <v>3</v>
      </c>
      <c r="Q5" s="69"/>
      <c r="R5" s="357"/>
      <c r="S5" s="69"/>
      <c r="T5" s="69"/>
      <c r="U5" s="65">
        <v>3</v>
      </c>
      <c r="V5" s="65">
        <v>3</v>
      </c>
      <c r="W5" s="65">
        <v>1</v>
      </c>
      <c r="X5" s="69"/>
      <c r="Y5" s="65"/>
      <c r="Z5" s="65">
        <v>1</v>
      </c>
      <c r="AA5" s="65">
        <v>0</v>
      </c>
      <c r="AB5" s="69"/>
      <c r="AC5" s="65">
        <v>4</v>
      </c>
      <c r="AD5" s="69"/>
      <c r="AE5" s="65">
        <v>1</v>
      </c>
      <c r="AF5" s="65">
        <v>4</v>
      </c>
      <c r="AG5" s="69"/>
      <c r="AH5" s="65">
        <v>4</v>
      </c>
      <c r="AI5" s="65">
        <v>5</v>
      </c>
      <c r="AJ5" s="356"/>
      <c r="AO5" s="69"/>
      <c r="AP5" s="69"/>
      <c r="AQ5" s="65">
        <v>0</v>
      </c>
      <c r="AR5" s="65">
        <v>3</v>
      </c>
    </row>
    <row r="6" spans="1:44" ht="18" customHeight="1" thickTop="1" thickBot="1" x14ac:dyDescent="0.3">
      <c r="A6" s="61">
        <v>2006</v>
      </c>
      <c r="B6" s="63" t="s">
        <v>14</v>
      </c>
      <c r="C6" s="63" t="s">
        <v>13</v>
      </c>
      <c r="D6" s="63" t="s">
        <v>9</v>
      </c>
      <c r="E6" s="63" t="s">
        <v>8</v>
      </c>
      <c r="F6" s="63" t="s">
        <v>8</v>
      </c>
      <c r="G6" s="64" t="s">
        <v>9</v>
      </c>
      <c r="H6" s="65" t="s">
        <v>93</v>
      </c>
      <c r="I6" s="65" t="s">
        <v>93</v>
      </c>
      <c r="J6" s="65" t="s">
        <v>7</v>
      </c>
      <c r="K6" s="65" t="s">
        <v>65</v>
      </c>
      <c r="L6" s="68"/>
      <c r="M6" s="65"/>
      <c r="N6" s="65">
        <v>1</v>
      </c>
      <c r="O6" s="356"/>
      <c r="P6" s="69"/>
      <c r="Q6" s="69"/>
      <c r="R6" s="357"/>
      <c r="S6" s="69"/>
      <c r="T6" s="69"/>
      <c r="U6" s="65">
        <v>2</v>
      </c>
      <c r="V6" s="65">
        <v>1</v>
      </c>
      <c r="W6" s="65">
        <v>1</v>
      </c>
      <c r="X6" s="69"/>
      <c r="Y6" s="65">
        <v>2</v>
      </c>
      <c r="Z6" s="65">
        <v>3</v>
      </c>
      <c r="AA6" s="65">
        <v>4</v>
      </c>
      <c r="AB6" s="69"/>
      <c r="AC6" s="65">
        <v>1</v>
      </c>
      <c r="AD6" s="69"/>
      <c r="AE6" s="65">
        <v>3</v>
      </c>
      <c r="AF6" s="65">
        <v>4</v>
      </c>
      <c r="AG6" s="69"/>
      <c r="AH6" s="65">
        <v>5</v>
      </c>
      <c r="AI6" s="65">
        <v>0</v>
      </c>
      <c r="AJ6" s="356"/>
      <c r="AO6" s="69"/>
      <c r="AP6" s="69"/>
      <c r="AQ6" s="65">
        <v>3</v>
      </c>
      <c r="AR6" s="65">
        <v>1</v>
      </c>
    </row>
    <row r="7" spans="1:44" ht="18" customHeight="1" thickTop="1" thickBot="1" x14ac:dyDescent="0.3">
      <c r="A7" s="61">
        <v>2007</v>
      </c>
      <c r="B7" s="63" t="s">
        <v>93</v>
      </c>
      <c r="C7" s="63" t="s">
        <v>3</v>
      </c>
      <c r="D7" s="63" t="s">
        <v>15</v>
      </c>
      <c r="E7" s="63" t="s">
        <v>6</v>
      </c>
      <c r="F7" s="63" t="s">
        <v>6</v>
      </c>
      <c r="G7" s="64" t="s">
        <v>65</v>
      </c>
      <c r="H7" s="65" t="s">
        <v>13</v>
      </c>
      <c r="I7" s="65" t="s">
        <v>7</v>
      </c>
      <c r="J7" s="65" t="s">
        <v>2</v>
      </c>
      <c r="K7" s="65" t="s">
        <v>65</v>
      </c>
      <c r="L7" s="68"/>
      <c r="M7" s="69"/>
      <c r="N7" s="65">
        <v>1</v>
      </c>
      <c r="O7" s="356"/>
      <c r="P7" s="69"/>
      <c r="Q7" s="69"/>
      <c r="R7" s="357"/>
      <c r="S7" s="69"/>
      <c r="T7" s="69"/>
      <c r="U7" s="65">
        <v>2</v>
      </c>
      <c r="V7" s="65">
        <v>2</v>
      </c>
      <c r="W7" s="65">
        <v>3</v>
      </c>
      <c r="X7" s="69"/>
      <c r="Y7" s="65">
        <v>3</v>
      </c>
      <c r="Z7" s="65">
        <v>2</v>
      </c>
      <c r="AA7" s="65">
        <v>1</v>
      </c>
      <c r="AB7" s="65">
        <v>2</v>
      </c>
      <c r="AC7" s="65">
        <v>2</v>
      </c>
      <c r="AD7" s="69"/>
      <c r="AE7" s="65">
        <v>0</v>
      </c>
      <c r="AF7" s="65">
        <v>3</v>
      </c>
      <c r="AG7" s="69"/>
      <c r="AH7" s="65">
        <v>1</v>
      </c>
      <c r="AI7" s="65">
        <v>1</v>
      </c>
      <c r="AJ7" s="356"/>
      <c r="AO7" s="69"/>
      <c r="AP7" s="69"/>
      <c r="AQ7" s="65">
        <v>0</v>
      </c>
      <c r="AR7" s="65">
        <v>1</v>
      </c>
    </row>
    <row r="8" spans="1:44" ht="18" customHeight="1" thickTop="1" thickBot="1" x14ac:dyDescent="0.3">
      <c r="A8" s="61">
        <v>2008</v>
      </c>
      <c r="B8" s="63" t="s">
        <v>93</v>
      </c>
      <c r="C8" s="63" t="s">
        <v>3</v>
      </c>
      <c r="D8" s="63" t="s">
        <v>94</v>
      </c>
      <c r="E8" s="63" t="s">
        <v>68</v>
      </c>
      <c r="F8" s="63" t="s">
        <v>68</v>
      </c>
      <c r="G8" s="64" t="s">
        <v>17</v>
      </c>
      <c r="H8" s="65" t="s">
        <v>14</v>
      </c>
      <c r="I8" s="65" t="s">
        <v>13</v>
      </c>
      <c r="J8" s="65" t="s">
        <v>17</v>
      </c>
      <c r="K8" s="65" t="s">
        <v>5</v>
      </c>
      <c r="L8" s="68"/>
      <c r="M8" s="69"/>
      <c r="N8" s="65">
        <v>2</v>
      </c>
      <c r="O8" s="356"/>
      <c r="P8" s="69"/>
      <c r="Q8" s="69"/>
      <c r="R8" s="357"/>
      <c r="S8" s="69"/>
      <c r="T8" s="69"/>
      <c r="U8" s="65">
        <v>2</v>
      </c>
      <c r="V8" s="65">
        <v>0</v>
      </c>
      <c r="W8" s="65">
        <v>2</v>
      </c>
      <c r="X8" s="65">
        <v>1</v>
      </c>
      <c r="Y8" s="65">
        <v>4</v>
      </c>
      <c r="Z8" s="65">
        <v>1</v>
      </c>
      <c r="AA8" s="65">
        <v>1</v>
      </c>
      <c r="AB8" s="65">
        <v>5</v>
      </c>
      <c r="AC8" s="65">
        <v>1</v>
      </c>
      <c r="AD8" s="69"/>
      <c r="AE8" s="65">
        <v>2</v>
      </c>
      <c r="AF8" s="65">
        <v>2</v>
      </c>
      <c r="AG8" s="65">
        <v>2</v>
      </c>
      <c r="AH8" s="65">
        <v>2</v>
      </c>
      <c r="AI8" s="65">
        <v>2</v>
      </c>
      <c r="AJ8" s="356"/>
      <c r="AO8" s="69"/>
      <c r="AP8" s="69"/>
      <c r="AQ8" s="65">
        <v>2</v>
      </c>
      <c r="AR8" s="65">
        <v>2</v>
      </c>
    </row>
    <row r="9" spans="1:44" ht="18" customHeight="1" thickTop="1" thickBot="1" x14ac:dyDescent="0.3">
      <c r="A9" s="61">
        <v>2009</v>
      </c>
      <c r="B9" s="63" t="s">
        <v>68</v>
      </c>
      <c r="C9" s="63" t="s">
        <v>13</v>
      </c>
      <c r="D9" s="63" t="s">
        <v>17</v>
      </c>
      <c r="E9" s="63" t="s">
        <v>97</v>
      </c>
      <c r="F9" s="63" t="s">
        <v>97</v>
      </c>
      <c r="G9" s="64" t="s">
        <v>93</v>
      </c>
      <c r="H9" s="65" t="s">
        <v>65</v>
      </c>
      <c r="I9" s="65" t="s">
        <v>65</v>
      </c>
      <c r="J9" s="65" t="s">
        <v>15</v>
      </c>
      <c r="K9" s="65" t="s">
        <v>94</v>
      </c>
      <c r="L9" s="68"/>
      <c r="M9" s="69"/>
      <c r="N9" s="65">
        <v>1</v>
      </c>
      <c r="O9" s="356"/>
      <c r="P9" s="69"/>
      <c r="Q9" s="69"/>
      <c r="R9" s="357"/>
      <c r="S9" s="83"/>
      <c r="T9" s="69"/>
      <c r="U9" s="65">
        <v>2</v>
      </c>
      <c r="V9" s="65">
        <v>3</v>
      </c>
      <c r="W9" s="65">
        <v>2</v>
      </c>
      <c r="X9" s="65">
        <v>6</v>
      </c>
      <c r="Y9" s="65">
        <v>4</v>
      </c>
      <c r="Z9" s="65">
        <v>3</v>
      </c>
      <c r="AA9" s="65">
        <v>3</v>
      </c>
      <c r="AB9" s="65">
        <v>8</v>
      </c>
      <c r="AC9" s="65">
        <v>2</v>
      </c>
      <c r="AD9" s="69"/>
      <c r="AE9" s="65">
        <v>2</v>
      </c>
      <c r="AF9" s="65">
        <v>3</v>
      </c>
      <c r="AG9" s="65">
        <v>4</v>
      </c>
      <c r="AH9" s="65">
        <v>2</v>
      </c>
      <c r="AI9" s="65">
        <v>1</v>
      </c>
      <c r="AJ9" s="356"/>
      <c r="AO9" s="69"/>
      <c r="AP9" s="69"/>
      <c r="AQ9" s="65">
        <v>1</v>
      </c>
      <c r="AR9" s="65">
        <v>1</v>
      </c>
    </row>
    <row r="10" spans="1:44" ht="18" customHeight="1" thickTop="1" thickBot="1" x14ac:dyDescent="0.3">
      <c r="A10" s="61">
        <v>2010</v>
      </c>
      <c r="B10" s="63" t="s">
        <v>7</v>
      </c>
      <c r="C10" s="63" t="s">
        <v>3</v>
      </c>
      <c r="D10" s="63" t="s">
        <v>94</v>
      </c>
      <c r="E10" s="63" t="s">
        <v>2</v>
      </c>
      <c r="F10" s="63" t="s">
        <v>2</v>
      </c>
      <c r="G10" s="64" t="s">
        <v>99</v>
      </c>
      <c r="H10" s="65" t="s">
        <v>68</v>
      </c>
      <c r="I10" s="65" t="s">
        <v>68</v>
      </c>
      <c r="J10" s="65" t="s">
        <v>6</v>
      </c>
      <c r="K10" s="65" t="s">
        <v>6</v>
      </c>
      <c r="L10" s="68"/>
      <c r="M10" s="69"/>
      <c r="N10" s="65">
        <v>3</v>
      </c>
      <c r="O10" s="356"/>
      <c r="P10" s="69"/>
      <c r="Q10" s="65">
        <v>1</v>
      </c>
      <c r="R10" s="200"/>
      <c r="S10" s="84"/>
      <c r="T10" s="82"/>
      <c r="U10" s="65">
        <v>2</v>
      </c>
      <c r="V10" s="65">
        <v>2</v>
      </c>
      <c r="W10" s="65">
        <v>3</v>
      </c>
      <c r="X10" s="65">
        <v>3</v>
      </c>
      <c r="Y10" s="65">
        <v>0</v>
      </c>
      <c r="Z10" s="65">
        <v>3</v>
      </c>
      <c r="AA10" s="65">
        <v>0</v>
      </c>
      <c r="AB10" s="65">
        <v>6</v>
      </c>
      <c r="AC10" s="65">
        <v>2</v>
      </c>
      <c r="AD10" s="69"/>
      <c r="AE10" s="69"/>
      <c r="AF10" s="65">
        <v>6</v>
      </c>
      <c r="AG10" s="65">
        <v>3</v>
      </c>
      <c r="AH10" s="69"/>
      <c r="AI10" s="69"/>
      <c r="AJ10" s="356"/>
      <c r="AO10" s="69"/>
      <c r="AP10" s="69"/>
      <c r="AQ10" s="65">
        <v>2</v>
      </c>
      <c r="AR10" s="65">
        <v>3</v>
      </c>
    </row>
    <row r="11" spans="1:44" ht="18" customHeight="1" thickTop="1" thickBot="1" x14ac:dyDescent="0.3">
      <c r="A11" s="61">
        <v>2011</v>
      </c>
      <c r="B11" s="63" t="s">
        <v>68</v>
      </c>
      <c r="C11" s="63" t="s">
        <v>13</v>
      </c>
      <c r="D11" s="63" t="s">
        <v>15</v>
      </c>
      <c r="E11" s="63" t="s">
        <v>99</v>
      </c>
      <c r="F11" s="63" t="s">
        <v>99</v>
      </c>
      <c r="G11" s="64" t="s">
        <v>5</v>
      </c>
      <c r="H11" s="65" t="s">
        <v>7</v>
      </c>
      <c r="I11" s="65" t="s">
        <v>3</v>
      </c>
      <c r="J11" s="65" t="s">
        <v>9</v>
      </c>
      <c r="K11" s="65" t="s">
        <v>2</v>
      </c>
      <c r="L11" s="68"/>
      <c r="M11" s="69"/>
      <c r="N11" s="65">
        <v>3</v>
      </c>
      <c r="O11" s="356"/>
      <c r="P11" s="69"/>
      <c r="Q11" s="65">
        <v>2</v>
      </c>
      <c r="R11" s="200"/>
      <c r="S11" s="84"/>
      <c r="T11" s="82"/>
      <c r="U11" s="65">
        <v>5</v>
      </c>
      <c r="V11" s="65">
        <v>2</v>
      </c>
      <c r="W11" s="65">
        <v>3</v>
      </c>
      <c r="X11" s="65">
        <v>4</v>
      </c>
      <c r="Y11" s="65">
        <v>0</v>
      </c>
      <c r="Z11" s="65">
        <v>3</v>
      </c>
      <c r="AA11" s="65">
        <v>2</v>
      </c>
      <c r="AB11" s="65">
        <v>9</v>
      </c>
      <c r="AC11" s="65">
        <v>3</v>
      </c>
      <c r="AD11" s="69"/>
      <c r="AE11" s="69"/>
      <c r="AF11" s="65">
        <v>2</v>
      </c>
      <c r="AG11" s="65">
        <v>4</v>
      </c>
      <c r="AH11" s="69"/>
      <c r="AI11" s="69"/>
      <c r="AJ11" s="356"/>
      <c r="AO11" s="69"/>
      <c r="AP11" s="69"/>
      <c r="AQ11" s="65">
        <v>2</v>
      </c>
      <c r="AR11" s="65">
        <v>1</v>
      </c>
    </row>
    <row r="12" spans="1:44" ht="18" customHeight="1" thickTop="1" thickBot="1" x14ac:dyDescent="0.3">
      <c r="A12" s="61">
        <v>2012</v>
      </c>
      <c r="B12" s="63" t="s">
        <v>65</v>
      </c>
      <c r="C12" s="63" t="s">
        <v>13</v>
      </c>
      <c r="D12" s="63" t="s">
        <v>97</v>
      </c>
      <c r="E12" s="63" t="s">
        <v>97</v>
      </c>
      <c r="F12" s="63" t="s">
        <v>97</v>
      </c>
      <c r="G12" s="64" t="s">
        <v>97</v>
      </c>
      <c r="H12" s="65" t="s">
        <v>3</v>
      </c>
      <c r="I12" s="65" t="s">
        <v>14</v>
      </c>
      <c r="J12" s="65" t="s">
        <v>99</v>
      </c>
      <c r="K12" s="65" t="s">
        <v>2</v>
      </c>
      <c r="L12" s="68"/>
      <c r="M12" s="69"/>
      <c r="N12" s="65">
        <v>2</v>
      </c>
      <c r="O12" s="356"/>
      <c r="P12" s="69"/>
      <c r="Q12" s="65">
        <v>1</v>
      </c>
      <c r="R12" s="200"/>
      <c r="S12" s="84"/>
      <c r="T12" s="82"/>
      <c r="U12" s="65">
        <v>2</v>
      </c>
      <c r="V12" s="65">
        <v>3</v>
      </c>
      <c r="W12" s="65">
        <v>2</v>
      </c>
      <c r="X12" s="65">
        <v>2</v>
      </c>
      <c r="Y12" s="65">
        <v>3</v>
      </c>
      <c r="Z12" s="65">
        <v>6</v>
      </c>
      <c r="AA12" s="65">
        <v>3</v>
      </c>
      <c r="AB12" s="65">
        <v>1</v>
      </c>
      <c r="AC12" s="65">
        <v>1</v>
      </c>
      <c r="AD12" s="69"/>
      <c r="AE12" s="69"/>
      <c r="AF12" s="65">
        <v>1</v>
      </c>
      <c r="AG12" s="65">
        <v>4</v>
      </c>
      <c r="AH12" s="69"/>
      <c r="AI12" s="69"/>
      <c r="AJ12" s="356"/>
      <c r="AO12" s="69"/>
      <c r="AP12" s="65">
        <v>1</v>
      </c>
      <c r="AQ12" s="65">
        <v>1</v>
      </c>
      <c r="AR12" s="65">
        <v>1</v>
      </c>
    </row>
    <row r="13" spans="1:44" ht="18" customHeight="1" thickTop="1" thickBot="1" x14ac:dyDescent="0.3">
      <c r="A13" s="61">
        <v>2013</v>
      </c>
      <c r="B13" s="63" t="s">
        <v>93</v>
      </c>
      <c r="C13" s="63" t="s">
        <v>119</v>
      </c>
      <c r="D13" s="63" t="s">
        <v>14</v>
      </c>
      <c r="E13" s="63" t="s">
        <v>14</v>
      </c>
      <c r="F13" s="63" t="s">
        <v>97</v>
      </c>
      <c r="G13" s="64" t="s">
        <v>97</v>
      </c>
      <c r="H13" s="65" t="s">
        <v>7</v>
      </c>
      <c r="I13" s="65" t="s">
        <v>7</v>
      </c>
      <c r="J13" s="65" t="s">
        <v>5</v>
      </c>
      <c r="K13" s="65" t="s">
        <v>6</v>
      </c>
      <c r="L13" s="68"/>
      <c r="M13" s="69"/>
      <c r="N13" s="65">
        <v>3</v>
      </c>
      <c r="O13" s="356"/>
      <c r="P13" s="69"/>
      <c r="Q13" s="65">
        <v>1</v>
      </c>
      <c r="R13" s="200"/>
      <c r="S13" s="84"/>
      <c r="T13" s="82"/>
      <c r="U13" s="65">
        <v>1</v>
      </c>
      <c r="V13" s="65">
        <v>2</v>
      </c>
      <c r="W13" s="65">
        <v>1</v>
      </c>
      <c r="X13" s="65">
        <v>2</v>
      </c>
      <c r="Y13" s="65">
        <v>3</v>
      </c>
      <c r="Z13" s="65">
        <v>1</v>
      </c>
      <c r="AA13" s="65">
        <v>2</v>
      </c>
      <c r="AB13" s="65">
        <v>1</v>
      </c>
      <c r="AC13" s="65">
        <v>2</v>
      </c>
      <c r="AD13" s="65">
        <v>0</v>
      </c>
      <c r="AE13" s="69"/>
      <c r="AF13" s="65">
        <v>2</v>
      </c>
      <c r="AG13" s="65">
        <v>3</v>
      </c>
      <c r="AH13" s="69"/>
      <c r="AI13" s="69"/>
      <c r="AJ13" s="356"/>
      <c r="AO13" s="65">
        <v>0</v>
      </c>
      <c r="AP13" s="65">
        <v>2</v>
      </c>
      <c r="AQ13" s="65">
        <v>1</v>
      </c>
      <c r="AR13" s="65">
        <v>1</v>
      </c>
    </row>
    <row r="14" spans="1:44" ht="18" customHeight="1" thickTop="1" thickBot="1" x14ac:dyDescent="0.3">
      <c r="A14" s="61">
        <v>2014</v>
      </c>
      <c r="B14" s="63" t="s">
        <v>3</v>
      </c>
      <c r="C14" s="63" t="s">
        <v>7</v>
      </c>
      <c r="D14" s="63" t="s">
        <v>98</v>
      </c>
      <c r="E14" s="63" t="s">
        <v>98</v>
      </c>
      <c r="F14" s="63" t="s">
        <v>9</v>
      </c>
      <c r="G14" s="64" t="s">
        <v>9</v>
      </c>
      <c r="H14" s="65" t="s">
        <v>65</v>
      </c>
      <c r="I14" s="65" t="s">
        <v>14</v>
      </c>
      <c r="J14" s="65" t="s">
        <v>15</v>
      </c>
      <c r="K14" s="65" t="s">
        <v>97</v>
      </c>
      <c r="L14" s="68"/>
      <c r="M14" s="69"/>
      <c r="N14" s="65">
        <v>2</v>
      </c>
      <c r="O14" s="356"/>
      <c r="P14" s="69"/>
      <c r="Q14" s="65">
        <v>2</v>
      </c>
      <c r="R14" s="200"/>
      <c r="S14" s="84"/>
      <c r="T14" s="65">
        <v>1</v>
      </c>
      <c r="U14" s="65">
        <v>3</v>
      </c>
      <c r="V14" s="65">
        <v>0</v>
      </c>
      <c r="W14" s="65">
        <v>1</v>
      </c>
      <c r="X14" s="65">
        <v>0</v>
      </c>
      <c r="Y14" s="65">
        <v>0</v>
      </c>
      <c r="Z14" s="65">
        <v>0</v>
      </c>
      <c r="AA14" s="65">
        <v>5</v>
      </c>
      <c r="AB14" s="65">
        <v>4</v>
      </c>
      <c r="AC14" s="65">
        <v>2</v>
      </c>
      <c r="AD14" s="65">
        <v>0</v>
      </c>
      <c r="AE14" s="69"/>
      <c r="AF14" s="65">
        <v>3</v>
      </c>
      <c r="AG14" s="65">
        <v>3</v>
      </c>
      <c r="AH14" s="69"/>
      <c r="AI14" s="69"/>
      <c r="AJ14" s="356"/>
      <c r="AO14" s="65">
        <v>3</v>
      </c>
      <c r="AP14" s="65">
        <v>1</v>
      </c>
      <c r="AQ14" s="65">
        <v>2</v>
      </c>
      <c r="AR14" s="65">
        <v>1</v>
      </c>
    </row>
    <row r="15" spans="1:44" ht="18" customHeight="1" thickTop="1" thickBot="1" x14ac:dyDescent="0.3">
      <c r="A15" s="61">
        <v>2015</v>
      </c>
      <c r="B15" s="63" t="s">
        <v>7</v>
      </c>
      <c r="C15" s="63" t="s">
        <v>13</v>
      </c>
      <c r="D15" s="63" t="s">
        <v>100</v>
      </c>
      <c r="E15" s="63" t="s">
        <v>100</v>
      </c>
      <c r="F15" s="63" t="s">
        <v>6</v>
      </c>
      <c r="G15" s="64" t="s">
        <v>6</v>
      </c>
      <c r="H15" s="65" t="s">
        <v>93</v>
      </c>
      <c r="I15" s="65" t="s">
        <v>93</v>
      </c>
      <c r="J15" s="65" t="s">
        <v>94</v>
      </c>
      <c r="K15" s="65" t="s">
        <v>97</v>
      </c>
      <c r="L15" s="68"/>
      <c r="M15" s="69"/>
      <c r="N15" s="65">
        <v>7</v>
      </c>
      <c r="O15" s="356"/>
      <c r="P15" s="69"/>
      <c r="Q15" s="65">
        <v>1</v>
      </c>
      <c r="R15" s="200"/>
      <c r="S15" s="65">
        <v>2</v>
      </c>
      <c r="T15" s="65">
        <v>4</v>
      </c>
      <c r="U15" s="65">
        <v>4</v>
      </c>
      <c r="V15" s="65">
        <v>3</v>
      </c>
      <c r="W15" s="65">
        <v>4</v>
      </c>
      <c r="X15" s="65">
        <v>1</v>
      </c>
      <c r="Y15" s="65">
        <v>3</v>
      </c>
      <c r="Z15" s="65">
        <v>2</v>
      </c>
      <c r="AA15" s="65">
        <v>4</v>
      </c>
      <c r="AB15" s="65">
        <v>3</v>
      </c>
      <c r="AC15" s="65">
        <v>2</v>
      </c>
      <c r="AD15" s="65">
        <v>3</v>
      </c>
      <c r="AE15" s="69"/>
      <c r="AF15" s="135">
        <v>1</v>
      </c>
      <c r="AG15" s="65">
        <v>3</v>
      </c>
      <c r="AH15" s="69"/>
      <c r="AI15" s="69"/>
      <c r="AJ15" s="356"/>
      <c r="AO15" s="65">
        <v>1</v>
      </c>
      <c r="AP15" s="65">
        <v>0</v>
      </c>
      <c r="AQ15" s="135">
        <v>1</v>
      </c>
      <c r="AR15" s="135">
        <v>2</v>
      </c>
    </row>
    <row r="16" spans="1:44" ht="18" customHeight="1" thickTop="1" thickBot="1" x14ac:dyDescent="0.3">
      <c r="A16" s="61">
        <v>2016</v>
      </c>
      <c r="B16" s="63" t="s">
        <v>13</v>
      </c>
      <c r="C16" s="63" t="s">
        <v>65</v>
      </c>
      <c r="D16" s="63" t="s">
        <v>5</v>
      </c>
      <c r="E16" s="63" t="s">
        <v>5</v>
      </c>
      <c r="F16" s="63" t="s">
        <v>99</v>
      </c>
      <c r="G16" s="64" t="s">
        <v>99</v>
      </c>
      <c r="H16" s="65" t="s">
        <v>2</v>
      </c>
      <c r="I16" s="65" t="s">
        <v>13</v>
      </c>
      <c r="J16" s="65" t="s">
        <v>98</v>
      </c>
      <c r="K16" s="65" t="s">
        <v>65</v>
      </c>
      <c r="L16" s="68"/>
      <c r="M16" s="69"/>
      <c r="N16" s="65">
        <v>0</v>
      </c>
      <c r="O16" s="356"/>
      <c r="P16" s="69"/>
      <c r="Q16" s="65">
        <v>3</v>
      </c>
      <c r="R16" s="200"/>
      <c r="S16" s="65">
        <v>0</v>
      </c>
      <c r="T16" s="65">
        <v>3</v>
      </c>
      <c r="U16" s="65">
        <v>7</v>
      </c>
      <c r="V16" s="65">
        <v>2</v>
      </c>
      <c r="W16" s="65">
        <v>4</v>
      </c>
      <c r="X16" s="65">
        <v>3</v>
      </c>
      <c r="Y16" s="65">
        <v>3</v>
      </c>
      <c r="Z16" s="65">
        <v>7</v>
      </c>
      <c r="AA16" s="65">
        <v>4</v>
      </c>
      <c r="AB16" s="65">
        <v>3</v>
      </c>
      <c r="AC16" s="65">
        <v>2</v>
      </c>
      <c r="AD16" s="65">
        <v>5</v>
      </c>
      <c r="AE16" s="69"/>
      <c r="AF16" s="200">
        <v>0</v>
      </c>
      <c r="AG16" s="65">
        <v>2</v>
      </c>
      <c r="AH16" s="69"/>
      <c r="AI16" s="69"/>
      <c r="AJ16" s="356"/>
      <c r="AO16" s="65">
        <v>2</v>
      </c>
      <c r="AP16" s="65">
        <v>1</v>
      </c>
      <c r="AQ16" s="65">
        <v>1</v>
      </c>
      <c r="AR16" s="65">
        <v>2</v>
      </c>
    </row>
    <row r="17" spans="1:44" ht="18" customHeight="1" thickTop="1" thickBot="1" x14ac:dyDescent="0.3">
      <c r="A17" s="61">
        <v>2017</v>
      </c>
      <c r="B17" s="63" t="s">
        <v>2</v>
      </c>
      <c r="C17" s="63" t="s">
        <v>13</v>
      </c>
      <c r="D17" s="63" t="s">
        <v>7</v>
      </c>
      <c r="E17" s="63" t="s">
        <v>7</v>
      </c>
      <c r="F17" s="63" t="s">
        <v>127</v>
      </c>
      <c r="G17" s="64" t="s">
        <v>127</v>
      </c>
      <c r="H17" s="65" t="s">
        <v>13</v>
      </c>
      <c r="I17" s="65" t="s">
        <v>13</v>
      </c>
      <c r="J17" s="65" t="s">
        <v>97</v>
      </c>
      <c r="K17" s="65" t="s">
        <v>15</v>
      </c>
      <c r="L17" s="68"/>
      <c r="M17" s="69"/>
      <c r="N17" s="65">
        <v>7</v>
      </c>
      <c r="O17" s="356"/>
      <c r="P17" s="69"/>
      <c r="Q17" s="65">
        <v>3</v>
      </c>
      <c r="R17" s="200"/>
      <c r="S17" s="65">
        <v>4</v>
      </c>
      <c r="T17" s="65">
        <v>2</v>
      </c>
      <c r="U17" s="65">
        <v>4</v>
      </c>
      <c r="V17" s="65">
        <v>3</v>
      </c>
      <c r="W17" s="65">
        <v>2</v>
      </c>
      <c r="X17" s="65">
        <v>1</v>
      </c>
      <c r="Y17" s="65">
        <v>3</v>
      </c>
      <c r="Z17" s="65">
        <v>2</v>
      </c>
      <c r="AA17" s="65">
        <v>3</v>
      </c>
      <c r="AB17" s="65">
        <v>4</v>
      </c>
      <c r="AC17" s="65">
        <v>2</v>
      </c>
      <c r="AD17" s="65">
        <v>5</v>
      </c>
      <c r="AE17" s="69"/>
      <c r="AF17" s="200"/>
      <c r="AG17" s="65">
        <v>2</v>
      </c>
      <c r="AH17" s="69"/>
      <c r="AI17" s="69"/>
      <c r="AJ17" s="61">
        <v>2</v>
      </c>
      <c r="AO17" s="65"/>
      <c r="AP17" s="65"/>
      <c r="AQ17" s="200"/>
      <c r="AR17" s="200"/>
    </row>
    <row r="18" spans="1:44" ht="18" customHeight="1" thickTop="1" thickBot="1" x14ac:dyDescent="0.3">
      <c r="A18" s="61">
        <v>2018</v>
      </c>
      <c r="B18" s="63"/>
      <c r="C18" s="63"/>
      <c r="D18" s="63"/>
      <c r="E18" s="63"/>
      <c r="F18" s="63"/>
      <c r="G18" s="64"/>
      <c r="H18" s="65"/>
      <c r="I18" s="65"/>
      <c r="J18" s="65"/>
      <c r="K18" s="65"/>
      <c r="L18" s="68"/>
      <c r="M18" s="69"/>
      <c r="N18" s="65"/>
      <c r="P18" s="69"/>
      <c r="Q18" s="65"/>
      <c r="R18" s="65"/>
      <c r="S18" s="65"/>
      <c r="T18" s="65"/>
      <c r="U18" s="65"/>
      <c r="V18" s="65"/>
      <c r="W18" s="65"/>
      <c r="X18" s="65"/>
      <c r="Y18" s="65"/>
      <c r="Z18" s="65"/>
      <c r="AA18" s="65"/>
      <c r="AB18" s="65"/>
      <c r="AC18" s="65"/>
      <c r="AD18" s="65"/>
      <c r="AE18" s="69"/>
      <c r="AF18" s="65"/>
      <c r="AG18" s="65"/>
      <c r="AH18" s="69"/>
      <c r="AI18" s="69"/>
      <c r="AO18" s="65"/>
      <c r="AP18" s="65"/>
      <c r="AQ18" s="65"/>
      <c r="AR18" s="65"/>
    </row>
    <row r="19" spans="1:44" ht="18" customHeight="1" thickTop="1" thickBot="1" x14ac:dyDescent="0.3">
      <c r="A19" s="61">
        <v>2019</v>
      </c>
      <c r="B19" s="63"/>
      <c r="C19" s="63"/>
      <c r="D19" s="63"/>
      <c r="E19" s="63"/>
      <c r="F19" s="63"/>
      <c r="G19" s="64"/>
      <c r="H19" s="65"/>
      <c r="I19" s="65"/>
      <c r="J19" s="65"/>
      <c r="K19" s="65"/>
      <c r="L19" s="68"/>
      <c r="M19" s="69"/>
      <c r="N19" s="65"/>
      <c r="P19" s="69"/>
      <c r="Q19" s="65"/>
      <c r="R19" s="65"/>
      <c r="S19" s="65"/>
      <c r="T19" s="65"/>
      <c r="U19" s="65"/>
      <c r="V19" s="65"/>
      <c r="W19" s="65"/>
      <c r="X19" s="65"/>
      <c r="Y19" s="65"/>
      <c r="Z19" s="65"/>
      <c r="AA19" s="65"/>
      <c r="AB19" s="65"/>
      <c r="AC19" s="65"/>
      <c r="AD19" s="65"/>
      <c r="AE19" s="69"/>
      <c r="AF19" s="65"/>
      <c r="AG19" s="65"/>
      <c r="AH19" s="69"/>
      <c r="AI19" s="69"/>
      <c r="AO19" s="65"/>
      <c r="AP19" s="65"/>
      <c r="AQ19" s="65"/>
      <c r="AR19" s="65"/>
    </row>
    <row r="20" spans="1:44" ht="13.5" thickTop="1" x14ac:dyDescent="0.2">
      <c r="E20" s="490" t="s">
        <v>134</v>
      </c>
      <c r="F20" s="491"/>
      <c r="G20" s="492"/>
      <c r="L20" s="62"/>
    </row>
    <row r="21" spans="1:44" ht="15.75" customHeight="1" thickBot="1" x14ac:dyDescent="0.25">
      <c r="B21" s="61" t="s">
        <v>132</v>
      </c>
      <c r="C21" s="61" t="s">
        <v>133</v>
      </c>
      <c r="E21" s="88" t="s">
        <v>129</v>
      </c>
      <c r="F21" s="89" t="s">
        <v>130</v>
      </c>
      <c r="G21" s="90">
        <v>45992</v>
      </c>
      <c r="L21" s="62"/>
    </row>
    <row r="22" spans="1:44" ht="20.100000000000001" customHeight="1" x14ac:dyDescent="0.25">
      <c r="A22" s="74" t="str">
        <f>Worksheet!K5</f>
        <v>PJC</v>
      </c>
      <c r="B22" s="61">
        <f t="shared" ref="B22:B32" si="0">HLOOKUP(A22,$N$4:$AQ$26,23,FALSE)</f>
        <v>2018</v>
      </c>
      <c r="C22" s="61">
        <f t="shared" ref="C22:C46" si="1">CurrentYear-B22</f>
        <v>0</v>
      </c>
      <c r="E22" s="91" t="e">
        <f>COUNTIF($B$5:$G$19,A22)/C22</f>
        <v>#DIV/0!</v>
      </c>
      <c r="F22" s="91" t="e">
        <f>COUNTIF($H$5:$K$19,A22)/C22</f>
        <v>#DIV/0!</v>
      </c>
      <c r="G22" s="91" t="e">
        <f>(COUNTIF($H$5:$H$19,A22)+COUNTIF($J$5:$J$19,A22))/C22</f>
        <v>#DIV/0!</v>
      </c>
      <c r="L22" s="70" t="s">
        <v>115</v>
      </c>
      <c r="M22" s="65"/>
      <c r="N22" s="71" t="str">
        <f>IF(N25="Y","NA",AVERAGE(N5:N19))</f>
        <v>NA</v>
      </c>
      <c r="P22" s="71">
        <f t="shared" ref="P22:AG22" si="2">IF(P25="Y","NA",AVERAGE(P5:P19))</f>
        <v>3</v>
      </c>
      <c r="Q22" s="71">
        <f t="shared" si="2"/>
        <v>1.75</v>
      </c>
      <c r="R22" s="71"/>
      <c r="S22" s="71">
        <f t="shared" si="2"/>
        <v>2</v>
      </c>
      <c r="T22" s="71">
        <f t="shared" si="2"/>
        <v>2.5</v>
      </c>
      <c r="U22" s="71" t="str">
        <f t="shared" si="2"/>
        <v>NA</v>
      </c>
      <c r="V22" s="71" t="str">
        <f t="shared" si="2"/>
        <v>NA</v>
      </c>
      <c r="W22" s="71">
        <f t="shared" si="2"/>
        <v>2.2307692307692308</v>
      </c>
      <c r="X22" s="71">
        <f t="shared" si="2"/>
        <v>2.2999999999999998</v>
      </c>
      <c r="Y22" s="71" t="str">
        <f t="shared" si="2"/>
        <v>NA</v>
      </c>
      <c r="Z22" s="71" t="str">
        <f t="shared" si="2"/>
        <v>NA</v>
      </c>
      <c r="AA22" s="71" t="str">
        <f t="shared" si="2"/>
        <v>NA</v>
      </c>
      <c r="AB22" s="71" t="str">
        <f t="shared" si="2"/>
        <v>NA</v>
      </c>
      <c r="AC22" s="71">
        <f t="shared" si="2"/>
        <v>2</v>
      </c>
      <c r="AD22" s="71">
        <f t="shared" si="2"/>
        <v>2.6</v>
      </c>
      <c r="AE22" s="71">
        <f t="shared" si="2"/>
        <v>1.6</v>
      </c>
      <c r="AF22" s="71" t="str">
        <f t="shared" si="2"/>
        <v>NA</v>
      </c>
      <c r="AG22" s="71">
        <f t="shared" si="2"/>
        <v>3</v>
      </c>
      <c r="AH22" s="71">
        <f>IF(AH25="Y","NA",AVERAGE(AH5:AH19))</f>
        <v>2.8</v>
      </c>
      <c r="AI22" s="71">
        <f>IF(AI25="Y","NA",AVERAGE(AI5:AI19))</f>
        <v>1.8</v>
      </c>
      <c r="AJ22" s="71" t="str">
        <f>IF(AJ25="Y","NA",AVERAGE(AJ5:AJ19))</f>
        <v>NA</v>
      </c>
      <c r="AL22" s="65"/>
      <c r="AM22" s="136">
        <f>AVERAGE(N22:AJ22)</f>
        <v>2.2983974358974364</v>
      </c>
      <c r="AO22" s="71">
        <f>IF(AO25="Y","NA",AVERAGE(AO5:AO19))</f>
        <v>1.5</v>
      </c>
      <c r="AP22" s="71">
        <f>IF(AP25="Y","NA",AVERAGE(AP5:AP19))</f>
        <v>1</v>
      </c>
      <c r="AQ22" s="71">
        <f>IF(AQ25="Y","NA",AVERAGE(AQ5:AQ19))</f>
        <v>1.3333333333333333</v>
      </c>
      <c r="AR22" s="71">
        <f>IF(AR25="Y","NA",AVERAGE(AR5:AR19))</f>
        <v>1.5833333333333333</v>
      </c>
    </row>
    <row r="23" spans="1:44" ht="20.100000000000001" customHeight="1" x14ac:dyDescent="0.25">
      <c r="A23" s="74" t="str">
        <f>Worksheet!K6</f>
        <v>RAC</v>
      </c>
      <c r="B23" s="61">
        <f t="shared" si="0"/>
        <v>2010</v>
      </c>
      <c r="C23" s="61">
        <f t="shared" si="1"/>
        <v>8</v>
      </c>
      <c r="E23" s="91">
        <f t="shared" ref="E23:E46" si="3">COUNTIF($B$5:$G$19,A23)/C23</f>
        <v>0.625</v>
      </c>
      <c r="F23" s="91">
        <f t="shared" ref="F23:F46" si="4">COUNTIF($H$5:$K$19,A23)/C23</f>
        <v>0.125</v>
      </c>
      <c r="G23" s="91">
        <f t="shared" ref="G23:G46" si="5">(COUNTIF($H$5:$H$19,A23)+COUNTIF($J$5:$J$19,A23))/C23</f>
        <v>0.125</v>
      </c>
      <c r="L23" s="72" t="s">
        <v>116</v>
      </c>
      <c r="N23" s="71">
        <f>IF(N25="Y",AVERAGE(N5:N19),"NA")</f>
        <v>2.7692307692307692</v>
      </c>
      <c r="P23" s="71"/>
      <c r="Q23" s="71" t="str">
        <f t="shared" ref="Q23:AG23" si="6">IF(Q25="Y",AVERAGE(Q5:Q19),"NA")</f>
        <v>NA</v>
      </c>
      <c r="R23" s="71"/>
      <c r="S23" s="71"/>
      <c r="T23" s="71"/>
      <c r="U23" s="71">
        <f t="shared" si="6"/>
        <v>3</v>
      </c>
      <c r="V23" s="71">
        <f t="shared" si="6"/>
        <v>2</v>
      </c>
      <c r="W23" s="71" t="str">
        <f t="shared" si="6"/>
        <v>NA</v>
      </c>
      <c r="X23" s="71" t="str">
        <f t="shared" si="6"/>
        <v>NA</v>
      </c>
      <c r="Y23" s="71">
        <f t="shared" si="6"/>
        <v>2.3333333333333335</v>
      </c>
      <c r="Z23" s="71">
        <f t="shared" si="6"/>
        <v>2.6153846153846154</v>
      </c>
      <c r="AA23" s="71">
        <f t="shared" si="6"/>
        <v>2.4615384615384617</v>
      </c>
      <c r="AB23" s="71">
        <f t="shared" si="6"/>
        <v>4.1818181818181817</v>
      </c>
      <c r="AC23" s="71" t="str">
        <f t="shared" si="6"/>
        <v>NA</v>
      </c>
      <c r="AD23" s="71" t="str">
        <f t="shared" si="6"/>
        <v>NA</v>
      </c>
      <c r="AE23" s="71"/>
      <c r="AF23" s="71">
        <f t="shared" si="6"/>
        <v>2.5833333333333335</v>
      </c>
      <c r="AG23" s="71" t="str">
        <f t="shared" si="6"/>
        <v>NA</v>
      </c>
      <c r="AH23" s="71" t="str">
        <f>IF(AH25="Y",AVERAGE(AH5:AH19),"NA")</f>
        <v>NA</v>
      </c>
      <c r="AI23" s="71" t="str">
        <f>IF(AI25="Y",AVERAGE(AI5:AI19),"NA")</f>
        <v>NA</v>
      </c>
      <c r="AJ23" s="71">
        <f>IF(AJ25="Y",AVERAGE(AJ5:AJ19),"NA")</f>
        <v>2</v>
      </c>
      <c r="AM23" s="136">
        <f>AVERAGE(N23:AJ23)</f>
        <v>2.6605154105154103</v>
      </c>
      <c r="AP23" s="71" t="str">
        <f>IF(AP25="Y",AVERAGE(AP5:AP19),"NA")</f>
        <v>NA</v>
      </c>
      <c r="AQ23" s="71" t="str">
        <f>IF(AQ25="Y",AVERAGE(AQ5:AQ19),"NA")</f>
        <v>NA</v>
      </c>
      <c r="AR23" s="71" t="str">
        <f>IF(AR25="Y",AVERAGE(AR5:AR19),"NA")</f>
        <v>NA</v>
      </c>
    </row>
    <row r="24" spans="1:44" ht="20.100000000000001" customHeight="1" x14ac:dyDescent="0.25">
      <c r="A24" s="74" t="str">
        <f>Worksheet!K7</f>
        <v>REC</v>
      </c>
      <c r="B24" s="61">
        <f t="shared" si="0"/>
        <v>2018</v>
      </c>
      <c r="C24" s="61">
        <f t="shared" si="1"/>
        <v>0</v>
      </c>
      <c r="E24" s="91" t="e">
        <f t="shared" si="3"/>
        <v>#DIV/0!</v>
      </c>
      <c r="F24" s="91" t="e">
        <f t="shared" si="4"/>
        <v>#DIV/0!</v>
      </c>
      <c r="G24" s="91" t="e">
        <f t="shared" si="5"/>
        <v>#DIV/0!</v>
      </c>
      <c r="L24" s="73"/>
    </row>
    <row r="25" spans="1:44" ht="20.100000000000001" customHeight="1" x14ac:dyDescent="0.25">
      <c r="A25" s="74" t="str">
        <f>Worksheet!K8</f>
        <v>JGE</v>
      </c>
      <c r="B25" s="61">
        <f t="shared" si="0"/>
        <v>2015</v>
      </c>
      <c r="C25" s="61">
        <f t="shared" si="1"/>
        <v>3</v>
      </c>
      <c r="E25" s="91">
        <f t="shared" si="3"/>
        <v>0.66666666666666663</v>
      </c>
      <c r="F25" s="91">
        <f t="shared" si="4"/>
        <v>0</v>
      </c>
      <c r="G25" s="91">
        <f t="shared" si="5"/>
        <v>0</v>
      </c>
      <c r="L25" s="85" t="s">
        <v>0</v>
      </c>
      <c r="M25" s="86"/>
      <c r="N25" s="87" t="s">
        <v>117</v>
      </c>
      <c r="P25" s="87"/>
      <c r="Q25" s="87" t="s">
        <v>118</v>
      </c>
      <c r="R25" s="87"/>
      <c r="S25" s="87" t="s">
        <v>118</v>
      </c>
      <c r="T25" s="87" t="s">
        <v>118</v>
      </c>
      <c r="U25" s="87" t="s">
        <v>117</v>
      </c>
      <c r="V25" s="87" t="s">
        <v>117</v>
      </c>
      <c r="W25" s="87" t="s">
        <v>118</v>
      </c>
      <c r="X25" s="87" t="s">
        <v>118</v>
      </c>
      <c r="Y25" s="87" t="s">
        <v>117</v>
      </c>
      <c r="Z25" s="87" t="s">
        <v>117</v>
      </c>
      <c r="AA25" s="87" t="s">
        <v>117</v>
      </c>
      <c r="AB25" s="87" t="s">
        <v>117</v>
      </c>
      <c r="AC25" s="87" t="s">
        <v>118</v>
      </c>
      <c r="AD25" s="87" t="s">
        <v>118</v>
      </c>
      <c r="AE25" s="87"/>
      <c r="AF25" s="87" t="s">
        <v>117</v>
      </c>
      <c r="AG25" s="87" t="s">
        <v>118</v>
      </c>
      <c r="AH25" s="87"/>
      <c r="AI25" s="87"/>
      <c r="AJ25" s="61" t="s">
        <v>117</v>
      </c>
      <c r="AO25" s="86"/>
      <c r="AP25" s="87" t="s">
        <v>118</v>
      </c>
      <c r="AQ25" s="87" t="s">
        <v>118</v>
      </c>
      <c r="AR25" s="87" t="s">
        <v>118</v>
      </c>
    </row>
    <row r="26" spans="1:44" ht="20.100000000000001" customHeight="1" x14ac:dyDescent="0.25">
      <c r="A26" s="74" t="str">
        <f>Worksheet!K9</f>
        <v>SPF</v>
      </c>
      <c r="B26" s="61">
        <f t="shared" si="0"/>
        <v>2014</v>
      </c>
      <c r="C26" s="61">
        <f t="shared" si="1"/>
        <v>4</v>
      </c>
      <c r="E26" s="91">
        <f t="shared" si="3"/>
        <v>0.5</v>
      </c>
      <c r="F26" s="91">
        <f t="shared" si="4"/>
        <v>0</v>
      </c>
      <c r="G26" s="91">
        <f t="shared" si="5"/>
        <v>0</v>
      </c>
      <c r="L26" s="73" t="s">
        <v>131</v>
      </c>
      <c r="N26" s="61">
        <v>2005</v>
      </c>
      <c r="O26" s="61">
        <v>2018</v>
      </c>
      <c r="Q26" s="61">
        <v>2010</v>
      </c>
      <c r="R26" s="61">
        <v>2018</v>
      </c>
      <c r="S26" s="61">
        <v>2015</v>
      </c>
      <c r="T26" s="61">
        <v>2014</v>
      </c>
      <c r="U26" s="61">
        <v>2005</v>
      </c>
      <c r="V26" s="61">
        <v>2005</v>
      </c>
      <c r="W26" s="61">
        <v>2005</v>
      </c>
      <c r="X26" s="61">
        <v>2008</v>
      </c>
      <c r="Y26" s="61">
        <v>2005</v>
      </c>
      <c r="Z26" s="61">
        <v>2005</v>
      </c>
      <c r="AA26" s="61">
        <v>2005</v>
      </c>
      <c r="AB26" s="61">
        <v>2007</v>
      </c>
      <c r="AC26" s="61">
        <v>2005</v>
      </c>
      <c r="AD26" s="61">
        <v>2013</v>
      </c>
      <c r="AF26" s="61">
        <v>2005</v>
      </c>
      <c r="AG26" s="61">
        <v>2008</v>
      </c>
      <c r="AJ26" s="61">
        <v>2017</v>
      </c>
      <c r="AO26" s="61">
        <v>2013</v>
      </c>
      <c r="AP26" s="61">
        <v>2012</v>
      </c>
      <c r="AQ26" s="61">
        <v>2005</v>
      </c>
      <c r="AR26" s="61">
        <v>2005</v>
      </c>
    </row>
    <row r="27" spans="1:44" ht="20.100000000000001" customHeight="1" x14ac:dyDescent="0.25">
      <c r="A27" s="74" t="str">
        <f>Worksheet!K10</f>
        <v>GAH</v>
      </c>
      <c r="B27" s="61">
        <f t="shared" si="0"/>
        <v>2005</v>
      </c>
      <c r="C27" s="61">
        <f t="shared" si="1"/>
        <v>13</v>
      </c>
      <c r="E27" s="91">
        <f t="shared" si="3"/>
        <v>0.30769230769230771</v>
      </c>
      <c r="F27" s="91">
        <f t="shared" si="4"/>
        <v>0.23076923076923078</v>
      </c>
      <c r="G27" s="91">
        <f t="shared" si="5"/>
        <v>7.6923076923076927E-2</v>
      </c>
    </row>
    <row r="28" spans="1:44" ht="20.100000000000001" customHeight="1" x14ac:dyDescent="0.25">
      <c r="A28" s="74" t="str">
        <f>Worksheet!K11</f>
        <v>DJM</v>
      </c>
      <c r="B28" s="61">
        <f t="shared" si="0"/>
        <v>2008</v>
      </c>
      <c r="C28" s="61">
        <f t="shared" si="1"/>
        <v>10</v>
      </c>
      <c r="E28" s="91">
        <f t="shared" si="3"/>
        <v>0.2</v>
      </c>
      <c r="F28" s="91">
        <f t="shared" si="4"/>
        <v>0.2</v>
      </c>
      <c r="G28" s="91">
        <f t="shared" si="5"/>
        <v>0.1</v>
      </c>
    </row>
    <row r="29" spans="1:44" ht="20.100000000000001" customHeight="1" x14ac:dyDescent="0.25">
      <c r="A29" s="74" t="str">
        <f>Worksheet!K12</f>
        <v>CJM</v>
      </c>
      <c r="B29" s="61">
        <f t="shared" si="0"/>
        <v>2005</v>
      </c>
      <c r="C29" s="61">
        <f t="shared" si="1"/>
        <v>13</v>
      </c>
      <c r="E29" s="91">
        <f t="shared" si="3"/>
        <v>0.30769230769230771</v>
      </c>
      <c r="F29" s="91">
        <f t="shared" si="4"/>
        <v>0.30769230769230771</v>
      </c>
      <c r="G29" s="91">
        <f t="shared" si="5"/>
        <v>0.15384615384615385</v>
      </c>
    </row>
    <row r="30" spans="1:44" ht="20.100000000000001" customHeight="1" x14ac:dyDescent="0.25">
      <c r="A30" s="74" t="str">
        <f>Worksheet!K13</f>
        <v>MFS</v>
      </c>
      <c r="B30" s="61">
        <f t="shared" si="0"/>
        <v>2005</v>
      </c>
      <c r="C30" s="61">
        <f t="shared" si="1"/>
        <v>13</v>
      </c>
      <c r="E30" s="91">
        <f t="shared" si="3"/>
        <v>0.15384615384615385</v>
      </c>
      <c r="F30" s="91">
        <f t="shared" si="4"/>
        <v>0.30769230769230771</v>
      </c>
      <c r="G30" s="91">
        <f t="shared" si="5"/>
        <v>0.23076923076923078</v>
      </c>
    </row>
    <row r="31" spans="1:44" ht="20.100000000000001" customHeight="1" x14ac:dyDescent="0.25">
      <c r="A31" s="74" t="str">
        <f>Worksheet!K14</f>
        <v>PRS</v>
      </c>
      <c r="B31" s="61">
        <f t="shared" si="0"/>
        <v>2013</v>
      </c>
      <c r="C31" s="61">
        <f t="shared" si="1"/>
        <v>5</v>
      </c>
      <c r="E31" s="91">
        <f t="shared" si="3"/>
        <v>0</v>
      </c>
      <c r="F31" s="91">
        <f t="shared" si="4"/>
        <v>0</v>
      </c>
      <c r="G31" s="91">
        <f t="shared" si="5"/>
        <v>0</v>
      </c>
    </row>
    <row r="32" spans="1:44" ht="20.100000000000001" customHeight="1" x14ac:dyDescent="0.25">
      <c r="A32" s="74" t="str">
        <f>Worksheet!K15</f>
        <v>HLT</v>
      </c>
      <c r="B32" s="61">
        <f t="shared" si="0"/>
        <v>2008</v>
      </c>
      <c r="C32" s="61">
        <f t="shared" si="1"/>
        <v>10</v>
      </c>
      <c r="E32" s="91">
        <f t="shared" si="3"/>
        <v>0.8</v>
      </c>
      <c r="F32" s="91">
        <f t="shared" si="4"/>
        <v>0.3</v>
      </c>
      <c r="G32" s="91">
        <f t="shared" si="5"/>
        <v>0.1</v>
      </c>
    </row>
    <row r="33" spans="1:7" ht="20.100000000000001" customHeight="1" x14ac:dyDescent="0.25">
      <c r="A33" s="74" t="str">
        <f>Worksheet!K16</f>
        <v>DRP</v>
      </c>
      <c r="B33" s="356"/>
      <c r="C33" s="356"/>
      <c r="D33" s="356"/>
      <c r="E33" s="358"/>
      <c r="F33" s="358"/>
      <c r="G33" s="358"/>
    </row>
    <row r="34" spans="1:7" ht="20.100000000000001" customHeight="1" x14ac:dyDescent="0.25">
      <c r="A34" s="74" t="str">
        <f>Worksheet!K17</f>
        <v>MBW</v>
      </c>
      <c r="B34" s="356"/>
      <c r="C34" s="356"/>
      <c r="D34" s="356"/>
      <c r="E34" s="358"/>
      <c r="F34" s="358"/>
      <c r="G34" s="358"/>
    </row>
    <row r="35" spans="1:7" ht="20.100000000000001" customHeight="1" x14ac:dyDescent="0.25">
      <c r="A35" s="74" t="str">
        <f>Worksheet!K18</f>
        <v>RCG</v>
      </c>
      <c r="B35" s="92">
        <f t="shared" ref="B35:B46" si="7">HLOOKUP(A35,$N$4:$AQ$26,23,FALSE)</f>
        <v>2005</v>
      </c>
      <c r="C35" s="92">
        <f t="shared" si="1"/>
        <v>13</v>
      </c>
      <c r="D35" s="92"/>
      <c r="E35" s="93">
        <f t="shared" si="3"/>
        <v>0.53846153846153844</v>
      </c>
      <c r="F35" s="91">
        <f t="shared" si="4"/>
        <v>0.46153846153846156</v>
      </c>
      <c r="G35" s="93">
        <f t="shared" si="5"/>
        <v>0.15384615384615385</v>
      </c>
    </row>
    <row r="36" spans="1:7" ht="20.100000000000001" customHeight="1" x14ac:dyDescent="0.25">
      <c r="A36" s="74" t="str">
        <f>Worksheet!K19</f>
        <v>DBC</v>
      </c>
      <c r="B36" s="92">
        <f t="shared" si="7"/>
        <v>2005</v>
      </c>
      <c r="C36" s="92">
        <f t="shared" si="1"/>
        <v>13</v>
      </c>
      <c r="D36" s="92"/>
      <c r="E36" s="93">
        <f t="shared" si="3"/>
        <v>0.46153846153846156</v>
      </c>
      <c r="F36" s="91">
        <f t="shared" si="4"/>
        <v>0.46153846153846156</v>
      </c>
      <c r="G36" s="93">
        <f t="shared" si="5"/>
        <v>0.23076923076923078</v>
      </c>
    </row>
    <row r="37" spans="1:7" ht="20.100000000000001" customHeight="1" x14ac:dyDescent="0.25">
      <c r="A37" s="74" t="str">
        <f>Worksheet!K20</f>
        <v>GBH</v>
      </c>
      <c r="B37" s="92">
        <f t="shared" si="7"/>
        <v>2005</v>
      </c>
      <c r="C37" s="92">
        <f t="shared" si="1"/>
        <v>13</v>
      </c>
      <c r="D37" s="92"/>
      <c r="E37" s="93">
        <f t="shared" si="3"/>
        <v>0.23076923076923078</v>
      </c>
      <c r="F37" s="91">
        <f t="shared" si="4"/>
        <v>0.30769230769230771</v>
      </c>
      <c r="G37" s="93">
        <f t="shared" si="5"/>
        <v>0.15384615384615385</v>
      </c>
    </row>
    <row r="38" spans="1:7" ht="20.100000000000001" customHeight="1" x14ac:dyDescent="0.25">
      <c r="A38" s="74" t="str">
        <f>Worksheet!K21</f>
        <v>WRA</v>
      </c>
      <c r="B38" s="92">
        <f t="shared" si="7"/>
        <v>2017</v>
      </c>
      <c r="C38" s="92">
        <f t="shared" si="1"/>
        <v>1</v>
      </c>
      <c r="D38" s="92"/>
      <c r="E38" s="93">
        <f t="shared" si="3"/>
        <v>0</v>
      </c>
      <c r="F38" s="91">
        <f t="shared" si="4"/>
        <v>0</v>
      </c>
      <c r="G38" s="93">
        <f t="shared" si="5"/>
        <v>0</v>
      </c>
    </row>
    <row r="39" spans="1:7" ht="20.100000000000001" customHeight="1" x14ac:dyDescent="0.25">
      <c r="A39" s="74" t="str">
        <f>Worksheet!K22</f>
        <v>LDP</v>
      </c>
      <c r="B39" s="92">
        <f t="shared" si="7"/>
        <v>2005</v>
      </c>
      <c r="C39" s="92">
        <f t="shared" si="1"/>
        <v>13</v>
      </c>
      <c r="D39" s="92"/>
      <c r="E39" s="93">
        <f t="shared" si="3"/>
        <v>0.23076923076923078</v>
      </c>
      <c r="F39" s="91">
        <f t="shared" si="4"/>
        <v>0.46153846153846156</v>
      </c>
      <c r="G39" s="93">
        <f t="shared" si="5"/>
        <v>0.15384615384615385</v>
      </c>
    </row>
    <row r="40" spans="1:7" ht="20.100000000000001" customHeight="1" x14ac:dyDescent="0.25">
      <c r="A40" s="74" t="str">
        <f>Worksheet!K23</f>
        <v>RJR</v>
      </c>
      <c r="B40" s="92">
        <f t="shared" si="7"/>
        <v>2005</v>
      </c>
      <c r="C40" s="92">
        <f t="shared" si="1"/>
        <v>13</v>
      </c>
      <c r="D40" s="92"/>
      <c r="E40" s="93">
        <f t="shared" si="3"/>
        <v>0.23076923076923078</v>
      </c>
      <c r="F40" s="91">
        <f t="shared" si="4"/>
        <v>0.23076923076923078</v>
      </c>
      <c r="G40" s="93">
        <f t="shared" si="5"/>
        <v>7.6923076923076927E-2</v>
      </c>
    </row>
    <row r="41" spans="1:7" ht="18" x14ac:dyDescent="0.25">
      <c r="A41" s="74" t="str">
        <f>Worksheet!K24</f>
        <v>AJR</v>
      </c>
      <c r="B41" s="92">
        <f t="shared" si="7"/>
        <v>2007</v>
      </c>
      <c r="C41" s="92">
        <f t="shared" si="1"/>
        <v>11</v>
      </c>
      <c r="D41" s="92"/>
      <c r="E41" s="91">
        <f t="shared" si="3"/>
        <v>0.36363636363636365</v>
      </c>
      <c r="F41" s="91">
        <f t="shared" si="4"/>
        <v>0.18181818181818182</v>
      </c>
      <c r="G41" s="91">
        <f t="shared" si="5"/>
        <v>9.0909090909090912E-2</v>
      </c>
    </row>
    <row r="42" spans="1:7" ht="18" x14ac:dyDescent="0.25">
      <c r="A42" s="74" t="str">
        <f>Worksheet!K25</f>
        <v>DK</v>
      </c>
      <c r="B42" s="61" t="e">
        <f t="shared" si="7"/>
        <v>#N/A</v>
      </c>
      <c r="C42" s="61" t="e">
        <f t="shared" si="1"/>
        <v>#N/A</v>
      </c>
      <c r="E42" s="91" t="e">
        <f t="shared" si="3"/>
        <v>#N/A</v>
      </c>
      <c r="F42" s="91" t="e">
        <f t="shared" si="4"/>
        <v>#N/A</v>
      </c>
      <c r="G42" s="91" t="e">
        <f t="shared" si="5"/>
        <v>#N/A</v>
      </c>
    </row>
    <row r="43" spans="1:7" ht="18" x14ac:dyDescent="0.25">
      <c r="A43" s="74" t="str">
        <f>Worksheet!K26</f>
        <v>WS</v>
      </c>
      <c r="B43" s="61" t="e">
        <f t="shared" si="7"/>
        <v>#N/A</v>
      </c>
      <c r="C43" s="61" t="e">
        <f t="shared" si="1"/>
        <v>#N/A</v>
      </c>
      <c r="E43" s="91" t="e">
        <f t="shared" si="3"/>
        <v>#N/A</v>
      </c>
      <c r="F43" s="91" t="e">
        <f t="shared" si="4"/>
        <v>#N/A</v>
      </c>
      <c r="G43" s="91" t="e">
        <f t="shared" si="5"/>
        <v>#N/A</v>
      </c>
    </row>
    <row r="44" spans="1:7" ht="18" x14ac:dyDescent="0.25">
      <c r="A44" s="74" t="str">
        <f>Worksheet!K27</f>
        <v>MAK</v>
      </c>
      <c r="B44" s="61" t="e">
        <f t="shared" si="7"/>
        <v>#N/A</v>
      </c>
      <c r="C44" s="61" t="e">
        <f t="shared" si="1"/>
        <v>#N/A</v>
      </c>
      <c r="E44" s="91" t="e">
        <f t="shared" si="3"/>
        <v>#N/A</v>
      </c>
      <c r="F44" s="91" t="e">
        <f t="shared" si="4"/>
        <v>#N/A</v>
      </c>
      <c r="G44" s="91" t="e">
        <f t="shared" si="5"/>
        <v>#N/A</v>
      </c>
    </row>
    <row r="45" spans="1:7" ht="18" x14ac:dyDescent="0.25">
      <c r="A45" s="74" t="str">
        <f>Worksheet!K28</f>
        <v>LOC</v>
      </c>
      <c r="B45" s="61" t="e">
        <f t="shared" si="7"/>
        <v>#N/A</v>
      </c>
      <c r="C45" s="61" t="e">
        <f t="shared" si="1"/>
        <v>#N/A</v>
      </c>
      <c r="E45" s="91" t="e">
        <f t="shared" si="3"/>
        <v>#N/A</v>
      </c>
      <c r="F45" s="91" t="e">
        <f t="shared" si="4"/>
        <v>#N/A</v>
      </c>
      <c r="G45" s="91" t="e">
        <f t="shared" si="5"/>
        <v>#N/A</v>
      </c>
    </row>
    <row r="46" spans="1:7" ht="18" x14ac:dyDescent="0.25">
      <c r="A46" s="74" t="str">
        <f>Worksheet!K29</f>
        <v>BHS</v>
      </c>
      <c r="B46" s="61" t="e">
        <f t="shared" si="7"/>
        <v>#N/A</v>
      </c>
      <c r="C46" s="61" t="e">
        <f t="shared" si="1"/>
        <v>#N/A</v>
      </c>
      <c r="E46" s="91" t="e">
        <f t="shared" si="3"/>
        <v>#N/A</v>
      </c>
      <c r="F46" s="91" t="e">
        <f t="shared" si="4"/>
        <v>#N/A</v>
      </c>
      <c r="G46" s="91" t="e">
        <f t="shared" si="5"/>
        <v>#N/A</v>
      </c>
    </row>
  </sheetData>
  <mergeCells count="4">
    <mergeCell ref="B3:G3"/>
    <mergeCell ref="H3:K3"/>
    <mergeCell ref="M3:AK3"/>
    <mergeCell ref="E20:G20"/>
  </mergeCells>
  <conditionalFormatting sqref="AO22:AR23 M22:N23 P22:AJ23">
    <cfRule type="cellIs" dxfId="38" priority="7" operator="equal">
      <formula>"NA"</formula>
    </cfRule>
  </conditionalFormatting>
  <conditionalFormatting sqref="E22:E46">
    <cfRule type="aboveAverage" dxfId="37" priority="5" aboveAverage="0"/>
    <cfRule type="aboveAverage" dxfId="36" priority="6"/>
  </conditionalFormatting>
  <conditionalFormatting sqref="F22:F46">
    <cfRule type="aboveAverage" dxfId="35" priority="3" aboveAverage="0"/>
    <cfRule type="aboveAverage" dxfId="34" priority="4"/>
  </conditionalFormatting>
  <conditionalFormatting sqref="G22:G46">
    <cfRule type="aboveAverage" dxfId="33" priority="1" aboveAverage="0"/>
    <cfRule type="aboveAverage" dxfId="32" priority="2"/>
  </conditionalFormatting>
  <pageMargins left="0" right="0" top="0" bottom="0" header="0.31496062992125984" footer="0.31496062992125984"/>
  <pageSetup paperSize="9" scale="6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S23"/>
  <sheetViews>
    <sheetView workbookViewId="0"/>
  </sheetViews>
  <sheetFormatPr defaultRowHeight="12.75" x14ac:dyDescent="0.2"/>
  <cols>
    <col min="1" max="9" width="10.42578125" customWidth="1"/>
    <col min="10" max="14" width="11.42578125" customWidth="1"/>
  </cols>
  <sheetData>
    <row r="1" spans="1:19" ht="20.25" thickBot="1" x14ac:dyDescent="0.35">
      <c r="A1" s="110" t="s">
        <v>146</v>
      </c>
      <c r="B1" s="110"/>
      <c r="C1" s="110"/>
      <c r="D1" s="110"/>
      <c r="E1" s="110"/>
      <c r="F1" s="110"/>
    </row>
    <row r="2" spans="1:19" ht="29.25" hidden="1" customHeight="1" thickTop="1" x14ac:dyDescent="0.2">
      <c r="A2" t="s">
        <v>159</v>
      </c>
      <c r="B2" s="41" t="s">
        <v>160</v>
      </c>
      <c r="C2" s="41" t="s">
        <v>161</v>
      </c>
      <c r="D2" s="41" t="s">
        <v>162</v>
      </c>
      <c r="E2" s="41" t="s">
        <v>163</v>
      </c>
      <c r="F2" s="41" t="s">
        <v>164</v>
      </c>
      <c r="G2" s="41" t="s">
        <v>165</v>
      </c>
      <c r="H2" s="41" t="s">
        <v>166</v>
      </c>
      <c r="I2" s="41" t="s">
        <v>167</v>
      </c>
      <c r="J2" s="41" t="s">
        <v>168</v>
      </c>
      <c r="K2" s="41" t="s">
        <v>169</v>
      </c>
      <c r="L2" s="41" t="s">
        <v>170</v>
      </c>
      <c r="M2" s="41" t="s">
        <v>171</v>
      </c>
      <c r="N2" s="41" t="s">
        <v>172</v>
      </c>
      <c r="O2" s="41"/>
      <c r="P2" s="41"/>
      <c r="Q2" s="41"/>
      <c r="R2" s="41"/>
      <c r="S2" s="41"/>
    </row>
    <row r="3" spans="1:19" ht="24.95" customHeight="1" thickTop="1" x14ac:dyDescent="0.2">
      <c r="A3" s="111"/>
      <c r="B3" s="112" t="s">
        <v>147</v>
      </c>
      <c r="C3" s="112" t="s">
        <v>148</v>
      </c>
      <c r="D3" s="112" t="s">
        <v>149</v>
      </c>
      <c r="E3" s="112" t="s">
        <v>150</v>
      </c>
      <c r="F3" s="112" t="s">
        <v>151</v>
      </c>
      <c r="G3" s="112" t="s">
        <v>152</v>
      </c>
      <c r="H3" s="112" t="s">
        <v>153</v>
      </c>
      <c r="I3" s="112" t="s">
        <v>154</v>
      </c>
      <c r="J3" s="112" t="s">
        <v>155</v>
      </c>
      <c r="K3" s="112" t="s">
        <v>156</v>
      </c>
      <c r="L3" s="112" t="s">
        <v>157</v>
      </c>
      <c r="M3" s="112" t="s">
        <v>158</v>
      </c>
      <c r="N3" s="112" t="s">
        <v>147</v>
      </c>
    </row>
    <row r="4" spans="1:19" ht="24.95" customHeight="1" x14ac:dyDescent="0.2">
      <c r="A4" s="111" t="str">
        <f>Worksheet!K5</f>
        <v>PJC</v>
      </c>
      <c r="B4" s="111"/>
      <c r="C4" s="111"/>
      <c r="D4" s="111"/>
      <c r="E4" s="111"/>
      <c r="F4" s="111"/>
      <c r="G4" s="111"/>
      <c r="H4" s="111"/>
      <c r="I4" s="111"/>
      <c r="J4" s="111"/>
      <c r="K4" s="111"/>
      <c r="L4" s="111"/>
      <c r="M4" s="111"/>
      <c r="N4" s="111"/>
    </row>
    <row r="5" spans="1:19" ht="24.95" customHeight="1" x14ac:dyDescent="0.2">
      <c r="A5" s="111" t="str">
        <f>Worksheet!K6</f>
        <v>RAC</v>
      </c>
      <c r="B5" s="111"/>
      <c r="C5" s="111"/>
      <c r="D5" s="111"/>
      <c r="E5" s="111"/>
      <c r="F5" s="111"/>
      <c r="G5" s="111"/>
      <c r="H5" s="111"/>
      <c r="I5" s="111"/>
      <c r="J5" s="111"/>
      <c r="K5" s="111"/>
      <c r="L5" s="111"/>
      <c r="M5" s="111"/>
      <c r="N5" s="111"/>
    </row>
    <row r="6" spans="1:19" ht="24.95" customHeight="1" x14ac:dyDescent="0.2">
      <c r="A6" s="111" t="str">
        <f>Worksheet!K8</f>
        <v>JGE</v>
      </c>
      <c r="B6" s="111"/>
      <c r="C6" s="111"/>
      <c r="D6" s="111"/>
      <c r="E6" s="111"/>
      <c r="F6" s="111"/>
      <c r="G6" s="111"/>
      <c r="H6" s="111"/>
      <c r="I6" s="111"/>
      <c r="J6" s="111"/>
      <c r="K6" s="111"/>
      <c r="L6" s="111"/>
      <c r="M6" s="111"/>
      <c r="N6" s="111"/>
    </row>
    <row r="7" spans="1:19" ht="24.95" customHeight="1" x14ac:dyDescent="0.2">
      <c r="A7" s="111" t="str">
        <f>Worksheet!K9</f>
        <v>SPF</v>
      </c>
      <c r="B7" s="111"/>
      <c r="C7" s="111"/>
      <c r="D7" s="111"/>
      <c r="E7" s="111"/>
      <c r="F7" s="111"/>
      <c r="G7" s="111"/>
      <c r="H7" s="111"/>
      <c r="I7" s="111"/>
      <c r="J7" s="111"/>
      <c r="K7" s="111"/>
      <c r="L7" s="111"/>
      <c r="M7" s="111"/>
      <c r="N7" s="111"/>
    </row>
    <row r="8" spans="1:19" ht="24.95" customHeight="1" x14ac:dyDescent="0.2">
      <c r="A8" s="111" t="str">
        <f>Worksheet!K10</f>
        <v>GAH</v>
      </c>
      <c r="B8" s="111"/>
      <c r="C8" s="111"/>
      <c r="D8" s="111"/>
      <c r="E8" s="111"/>
      <c r="F8" s="111"/>
      <c r="G8" s="111"/>
      <c r="H8" s="111"/>
      <c r="I8" s="111"/>
      <c r="J8" s="111"/>
      <c r="K8" s="111"/>
      <c r="L8" s="111"/>
      <c r="M8" s="111"/>
      <c r="N8" s="111"/>
    </row>
    <row r="9" spans="1:19" ht="24.95" customHeight="1" x14ac:dyDescent="0.2">
      <c r="A9" s="111" t="str">
        <f>Worksheet!K11</f>
        <v>DJM</v>
      </c>
      <c r="B9" s="111"/>
      <c r="C9" s="111"/>
      <c r="D9" s="111"/>
      <c r="E9" s="111"/>
      <c r="F9" s="111"/>
      <c r="G9" s="111"/>
      <c r="H9" s="111"/>
      <c r="I9" s="111"/>
      <c r="J9" s="111"/>
      <c r="K9" s="111"/>
      <c r="L9" s="111"/>
      <c r="M9" s="111"/>
      <c r="N9" s="111"/>
    </row>
    <row r="10" spans="1:19" ht="24.95" customHeight="1" x14ac:dyDescent="0.2">
      <c r="A10" s="111" t="str">
        <f>Worksheet!K12</f>
        <v>CJM</v>
      </c>
      <c r="B10" s="111"/>
      <c r="C10" s="111"/>
      <c r="D10" s="111"/>
      <c r="E10" s="111"/>
      <c r="F10" s="111"/>
      <c r="G10" s="111"/>
      <c r="H10" s="111"/>
      <c r="I10" s="111"/>
      <c r="J10" s="111"/>
      <c r="K10" s="111"/>
      <c r="L10" s="111"/>
      <c r="M10" s="111"/>
      <c r="N10" s="111"/>
    </row>
    <row r="11" spans="1:19" ht="24.95" customHeight="1" x14ac:dyDescent="0.2">
      <c r="A11" s="111" t="str">
        <f>Worksheet!K13</f>
        <v>MFS</v>
      </c>
      <c r="B11" s="111"/>
      <c r="C11" s="111"/>
      <c r="D11" s="111"/>
      <c r="E11" s="111"/>
      <c r="F11" s="111"/>
      <c r="G11" s="111"/>
      <c r="H11" s="111"/>
      <c r="I11" s="111"/>
      <c r="J11" s="111"/>
      <c r="K11" s="111"/>
      <c r="L11" s="111"/>
      <c r="M11" s="111"/>
      <c r="N11" s="111"/>
    </row>
    <row r="12" spans="1:19" ht="24.95" customHeight="1" x14ac:dyDescent="0.2">
      <c r="A12" s="111" t="str">
        <f>Worksheet!K14</f>
        <v>PRS</v>
      </c>
      <c r="B12" s="111"/>
      <c r="C12" s="111"/>
      <c r="D12" s="111"/>
      <c r="E12" s="111"/>
      <c r="F12" s="111"/>
      <c r="G12" s="111"/>
      <c r="H12" s="111"/>
      <c r="I12" s="111"/>
      <c r="J12" s="111"/>
      <c r="K12" s="111"/>
      <c r="L12" s="111"/>
      <c r="M12" s="111"/>
      <c r="N12" s="111"/>
    </row>
    <row r="13" spans="1:19" ht="24.95" customHeight="1" x14ac:dyDescent="0.2">
      <c r="A13" s="111" t="str">
        <f>Worksheet!K15</f>
        <v>HLT</v>
      </c>
      <c r="B13" s="111"/>
      <c r="C13" s="111"/>
      <c r="D13" s="111"/>
      <c r="E13" s="111"/>
      <c r="F13" s="111"/>
      <c r="G13" s="111"/>
      <c r="H13" s="111"/>
      <c r="I13" s="111"/>
      <c r="J13" s="111"/>
      <c r="K13" s="111"/>
      <c r="L13" s="111"/>
      <c r="M13" s="111"/>
      <c r="N13" s="111"/>
    </row>
    <row r="14" spans="1:19" ht="24.95" customHeight="1" x14ac:dyDescent="0.2">
      <c r="A14" s="111" t="str">
        <f>Worksheet!K16</f>
        <v>DRP</v>
      </c>
      <c r="B14" s="111"/>
      <c r="C14" s="111"/>
      <c r="D14" s="111"/>
      <c r="E14" s="111"/>
      <c r="F14" s="111"/>
      <c r="G14" s="111"/>
      <c r="H14" s="111"/>
      <c r="I14" s="111"/>
      <c r="J14" s="111"/>
      <c r="K14" s="111"/>
      <c r="L14" s="111"/>
      <c r="M14" s="111"/>
      <c r="N14" s="111"/>
    </row>
    <row r="15" spans="1:19" ht="24.95" customHeight="1" x14ac:dyDescent="0.2">
      <c r="A15" s="111" t="str">
        <f>Worksheet!K17</f>
        <v>MBW</v>
      </c>
      <c r="B15" s="111"/>
      <c r="C15" s="111"/>
      <c r="D15" s="111"/>
      <c r="E15" s="111"/>
      <c r="F15" s="111"/>
      <c r="G15" s="111"/>
      <c r="H15" s="111"/>
      <c r="I15" s="111"/>
      <c r="J15" s="111"/>
      <c r="K15" s="111"/>
      <c r="L15" s="111"/>
      <c r="M15" s="111"/>
      <c r="N15" s="111"/>
    </row>
    <row r="16" spans="1:19" ht="24.95" customHeight="1" x14ac:dyDescent="0.2">
      <c r="A16" s="111" t="str">
        <f>Worksheet!K18</f>
        <v>RCG</v>
      </c>
      <c r="B16" s="111"/>
      <c r="C16" s="111"/>
      <c r="D16" s="111"/>
      <c r="E16" s="111"/>
      <c r="F16" s="111"/>
      <c r="G16" s="111"/>
      <c r="H16" s="111"/>
      <c r="I16" s="111"/>
      <c r="J16" s="111"/>
      <c r="K16" s="111"/>
      <c r="L16" s="111"/>
      <c r="M16" s="111"/>
      <c r="N16" s="111"/>
    </row>
    <row r="17" spans="1:14" ht="24.95" hidden="1" customHeight="1" x14ac:dyDescent="0.2">
      <c r="A17" s="111" t="str">
        <f>Worksheet!K19</f>
        <v>DBC</v>
      </c>
      <c r="B17" s="111"/>
      <c r="C17" s="111"/>
      <c r="D17" s="111"/>
      <c r="E17" s="111"/>
      <c r="F17" s="111"/>
      <c r="G17" s="111"/>
      <c r="H17" s="111"/>
      <c r="I17" s="111"/>
      <c r="J17" s="111"/>
      <c r="K17" s="111"/>
      <c r="L17" s="111"/>
      <c r="M17" s="111"/>
      <c r="N17" s="111"/>
    </row>
    <row r="18" spans="1:14" ht="24.95" customHeight="1" x14ac:dyDescent="0.2">
      <c r="A18" s="111" t="str">
        <f>Worksheet!K20</f>
        <v>GBH</v>
      </c>
      <c r="B18" s="111"/>
      <c r="C18" s="111"/>
      <c r="D18" s="111"/>
      <c r="E18" s="111"/>
      <c r="F18" s="111"/>
      <c r="G18" s="111"/>
      <c r="H18" s="111"/>
      <c r="I18" s="111"/>
      <c r="J18" s="111"/>
      <c r="K18" s="111"/>
      <c r="L18" s="111"/>
      <c r="M18" s="111"/>
      <c r="N18" s="111"/>
    </row>
    <row r="19" spans="1:14" ht="24.95" customHeight="1" x14ac:dyDescent="0.2">
      <c r="A19" s="111" t="str">
        <f>Worksheet!K21</f>
        <v>WRA</v>
      </c>
      <c r="B19" s="111"/>
      <c r="C19" s="111"/>
      <c r="D19" s="111"/>
      <c r="E19" s="111"/>
      <c r="F19" s="111"/>
      <c r="G19" s="111"/>
      <c r="H19" s="111"/>
      <c r="I19" s="111"/>
      <c r="J19" s="111"/>
      <c r="K19" s="111"/>
      <c r="L19" s="111"/>
      <c r="M19" s="111"/>
      <c r="N19" s="111"/>
    </row>
    <row r="20" spans="1:14" ht="24.95" customHeight="1" x14ac:dyDescent="0.2">
      <c r="A20" s="111" t="str">
        <f>Worksheet!K22</f>
        <v>LDP</v>
      </c>
      <c r="B20" s="111"/>
      <c r="C20" s="111"/>
      <c r="D20" s="111"/>
      <c r="E20" s="111"/>
      <c r="F20" s="111"/>
      <c r="G20" s="111"/>
      <c r="H20" s="111"/>
      <c r="I20" s="111"/>
      <c r="J20" s="111"/>
      <c r="K20" s="111"/>
      <c r="L20" s="111"/>
      <c r="M20" s="111"/>
      <c r="N20" s="111"/>
    </row>
    <row r="21" spans="1:14" ht="24.95" customHeight="1" x14ac:dyDescent="0.2">
      <c r="A21" s="111" t="str">
        <f>Worksheet!K23</f>
        <v>RJR</v>
      </c>
      <c r="B21" s="111"/>
      <c r="C21" s="111"/>
      <c r="D21" s="111"/>
      <c r="E21" s="111"/>
      <c r="F21" s="111"/>
      <c r="G21" s="111"/>
      <c r="H21" s="111"/>
      <c r="I21" s="111"/>
      <c r="J21" s="111"/>
      <c r="K21" s="111"/>
      <c r="L21" s="111"/>
      <c r="M21" s="111"/>
      <c r="N21" s="111"/>
    </row>
    <row r="22" spans="1:14" ht="24.95" customHeight="1" x14ac:dyDescent="0.2">
      <c r="A22" s="111" t="str">
        <f>Worksheet!K24</f>
        <v>AJR</v>
      </c>
      <c r="B22" s="111"/>
      <c r="C22" s="111"/>
      <c r="D22" s="111"/>
      <c r="E22" s="111"/>
      <c r="F22" s="111"/>
      <c r="G22" s="111"/>
      <c r="H22" s="111"/>
      <c r="I22" s="111"/>
      <c r="J22" s="111"/>
      <c r="K22" s="111"/>
      <c r="L22" s="111"/>
      <c r="M22" s="111"/>
      <c r="N22" s="111"/>
    </row>
    <row r="23" spans="1:14" ht="24.95" customHeight="1" x14ac:dyDescent="0.2">
      <c r="A23" s="111" t="str">
        <f>Worksheet!K25</f>
        <v>DK</v>
      </c>
      <c r="B23" s="111"/>
      <c r="C23" s="111"/>
      <c r="D23" s="111"/>
      <c r="E23" s="111"/>
      <c r="F23" s="111"/>
      <c r="G23" s="111"/>
      <c r="H23" s="111"/>
      <c r="I23" s="111"/>
      <c r="J23" s="111"/>
      <c r="K23" s="111"/>
      <c r="L23" s="111"/>
      <c r="M23" s="111"/>
      <c r="N23" s="111"/>
    </row>
  </sheetData>
  <pageMargins left="0.70866141732283472" right="0.70866141732283472" top="0.74803149606299213" bottom="0.74803149606299213" header="0.31496062992125984" footer="0.31496062992125984"/>
  <pageSetup paperSize="9" scale="88"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Requests">
    <pageSetUpPr fitToPage="1"/>
  </sheetPr>
  <dimension ref="A1:G26"/>
  <sheetViews>
    <sheetView workbookViewId="0"/>
  </sheetViews>
  <sheetFormatPr defaultRowHeight="12.75" x14ac:dyDescent="0.2"/>
  <cols>
    <col min="1" max="1" width="15.28515625" customWidth="1"/>
    <col min="3" max="7" width="20.7109375" customWidth="1"/>
  </cols>
  <sheetData>
    <row r="1" spans="1:7" ht="24" thickBot="1" x14ac:dyDescent="0.4">
      <c r="A1" s="125">
        <f>CurrentYear</f>
        <v>2018</v>
      </c>
      <c r="B1" s="110" t="s">
        <v>174</v>
      </c>
      <c r="C1" s="110"/>
      <c r="D1" s="110"/>
      <c r="E1" s="110"/>
    </row>
    <row r="2" spans="1:7" ht="13.5" thickTop="1" x14ac:dyDescent="0.2"/>
    <row r="4" spans="1:7" ht="15.75" x14ac:dyDescent="0.25">
      <c r="A4" s="126"/>
      <c r="B4" s="128" t="s">
        <v>10</v>
      </c>
      <c r="C4" s="128" t="s">
        <v>0</v>
      </c>
      <c r="D4" s="128" t="s">
        <v>4</v>
      </c>
      <c r="E4" s="128" t="s">
        <v>177</v>
      </c>
      <c r="F4" s="128" t="s">
        <v>175</v>
      </c>
      <c r="G4" s="128" t="s">
        <v>176</v>
      </c>
    </row>
    <row r="5" spans="1:7" ht="50.1" customHeight="1" x14ac:dyDescent="0.35">
      <c r="A5" s="127" t="str">
        <f>Worksheet!L40</f>
        <v>Christie</v>
      </c>
      <c r="B5" s="126"/>
      <c r="C5" s="129"/>
      <c r="D5" s="126"/>
      <c r="E5" s="126"/>
      <c r="F5" s="126"/>
      <c r="G5" s="126"/>
    </row>
    <row r="6" spans="1:7" ht="50.1" customHeight="1" x14ac:dyDescent="0.35">
      <c r="A6" s="127" t="str">
        <f>Worksheet!L41</f>
        <v>Commons</v>
      </c>
      <c r="B6" s="129"/>
      <c r="C6" s="126"/>
      <c r="D6" s="126"/>
      <c r="E6" s="126"/>
      <c r="F6" s="126"/>
      <c r="G6" s="126"/>
    </row>
    <row r="7" spans="1:7" ht="50.1" customHeight="1" x14ac:dyDescent="0.35">
      <c r="A7" s="127" t="str">
        <f>Worksheet!L42</f>
        <v>Connell</v>
      </c>
      <c r="B7" s="126"/>
      <c r="C7" s="129"/>
      <c r="D7" s="126"/>
      <c r="E7" s="126"/>
      <c r="F7" s="126"/>
      <c r="G7" s="126"/>
    </row>
    <row r="8" spans="1:7" ht="50.1" customHeight="1" x14ac:dyDescent="0.35">
      <c r="A8" s="127" t="str">
        <f>Worksheet!L43</f>
        <v>Cowell</v>
      </c>
      <c r="B8" s="126"/>
      <c r="C8" s="129"/>
      <c r="D8" s="126"/>
      <c r="E8" s="126"/>
      <c r="F8" s="126"/>
      <c r="G8" s="126"/>
    </row>
    <row r="9" spans="1:7" ht="50.1" customHeight="1" x14ac:dyDescent="0.35">
      <c r="A9" s="127" t="str">
        <f>Worksheet!L44</f>
        <v>Evans</v>
      </c>
      <c r="B9" s="126"/>
      <c r="C9" s="129"/>
      <c r="D9" s="126"/>
      <c r="E9" s="126"/>
      <c r="F9" s="126"/>
      <c r="G9" s="126"/>
    </row>
    <row r="10" spans="1:7" ht="50.1" customHeight="1" x14ac:dyDescent="0.35">
      <c r="A10" s="127" t="str">
        <f>Worksheet!L45</f>
        <v>Frost</v>
      </c>
      <c r="B10" s="129"/>
      <c r="C10" s="126"/>
      <c r="D10" s="211"/>
      <c r="E10" s="126"/>
      <c r="F10" s="126"/>
      <c r="G10" s="126"/>
    </row>
    <row r="11" spans="1:7" ht="50.1" customHeight="1" x14ac:dyDescent="0.35">
      <c r="A11" s="127" t="str">
        <f>Worksheet!L46</f>
        <v>Gazzard</v>
      </c>
      <c r="B11" s="129"/>
      <c r="C11" s="126"/>
      <c r="D11" s="126"/>
      <c r="E11" s="126"/>
      <c r="F11" s="126"/>
      <c r="G11" s="126"/>
    </row>
    <row r="12" spans="1:7" ht="50.1" customHeight="1" x14ac:dyDescent="0.35">
      <c r="A12" s="127" t="str">
        <f>Worksheet!L47</f>
        <v>Henderson</v>
      </c>
      <c r="B12" s="126"/>
      <c r="C12" s="129"/>
      <c r="D12" s="126"/>
      <c r="E12" s="126"/>
      <c r="F12" s="126"/>
      <c r="G12" s="126"/>
    </row>
    <row r="13" spans="1:7" ht="50.1" customHeight="1" x14ac:dyDescent="0.35">
      <c r="A13" s="127" t="str">
        <f>Worksheet!L48</f>
        <v>Hughes</v>
      </c>
      <c r="B13" s="126"/>
      <c r="C13" s="129"/>
      <c r="D13" s="126"/>
      <c r="E13" s="126"/>
      <c r="F13" s="126"/>
      <c r="G13" s="126"/>
    </row>
    <row r="14" spans="1:7" ht="50.1" customHeight="1" x14ac:dyDescent="0.35">
      <c r="A14" s="127" t="str">
        <f>Worksheet!L49</f>
        <v>McIntyre</v>
      </c>
      <c r="B14" s="212"/>
      <c r="C14" s="211"/>
      <c r="D14" s="126"/>
      <c r="E14" s="126"/>
      <c r="F14" s="126"/>
      <c r="G14" s="126"/>
    </row>
    <row r="15" spans="1:7" ht="50.1" customHeight="1" x14ac:dyDescent="0.35">
      <c r="A15" s="127" t="str">
        <f>Worksheet!L50</f>
        <v>Mitchell</v>
      </c>
      <c r="B15" s="129"/>
      <c r="C15" s="126"/>
      <c r="D15" s="126"/>
      <c r="E15" s="126"/>
      <c r="F15" s="126"/>
      <c r="G15" s="126"/>
    </row>
    <row r="16" spans="1:7" ht="50.1" customHeight="1" x14ac:dyDescent="0.35">
      <c r="A16" s="127" t="str">
        <f>Worksheet!L51</f>
        <v>Paxton</v>
      </c>
      <c r="B16" s="129"/>
      <c r="C16" s="129"/>
      <c r="D16" s="211"/>
      <c r="E16" s="126"/>
      <c r="F16" s="126"/>
      <c r="G16" s="126"/>
    </row>
    <row r="17" spans="1:7" ht="50.1" customHeight="1" x14ac:dyDescent="0.35">
      <c r="A17" s="127" t="str">
        <f>Worksheet!L52</f>
        <v>Phillips</v>
      </c>
      <c r="B17" s="126"/>
      <c r="C17" s="129"/>
      <c r="D17" s="126"/>
      <c r="E17" s="126"/>
      <c r="F17" s="126"/>
      <c r="G17" s="126"/>
    </row>
    <row r="18" spans="1:7" ht="50.1" customHeight="1" x14ac:dyDescent="0.35">
      <c r="A18" s="127" t="str">
        <f>Worksheet!L53</f>
        <v>Ray</v>
      </c>
      <c r="B18" s="129"/>
      <c r="C18" s="126"/>
      <c r="D18" s="126"/>
      <c r="E18" s="126"/>
      <c r="F18" s="126"/>
      <c r="G18" s="126"/>
    </row>
    <row r="19" spans="1:7" ht="50.1" customHeight="1" x14ac:dyDescent="0.35">
      <c r="A19" s="127" t="str">
        <f>Worksheet!L54</f>
        <v>Richardson</v>
      </c>
      <c r="B19" s="126"/>
      <c r="C19" s="211"/>
      <c r="D19" s="126"/>
      <c r="E19" s="126"/>
      <c r="F19" s="126"/>
      <c r="G19" s="126"/>
    </row>
    <row r="20" spans="1:7" ht="50.1" customHeight="1" x14ac:dyDescent="0.35">
      <c r="A20" s="127" t="str">
        <f>Worksheet!L55</f>
        <v>Shaw</v>
      </c>
      <c r="B20" s="126"/>
      <c r="C20" s="129"/>
      <c r="D20" s="126"/>
      <c r="E20" s="126"/>
      <c r="F20" s="126"/>
      <c r="G20" s="126"/>
    </row>
    <row r="21" spans="1:7" ht="50.1" customHeight="1" x14ac:dyDescent="0.35">
      <c r="A21" s="127" t="str">
        <f>Worksheet!L56</f>
        <v>Shea</v>
      </c>
      <c r="B21" s="126"/>
      <c r="C21" s="129"/>
      <c r="D21" s="126"/>
      <c r="E21" s="126"/>
      <c r="F21" s="126"/>
      <c r="G21" s="126"/>
    </row>
    <row r="22" spans="1:7" ht="50.1" customHeight="1" x14ac:dyDescent="0.35">
      <c r="A22" s="127" t="str">
        <f>Worksheet!L57</f>
        <v>Tan</v>
      </c>
      <c r="B22" s="129"/>
      <c r="C22" s="211"/>
      <c r="D22" s="211"/>
      <c r="E22" s="126"/>
      <c r="F22" s="126"/>
      <c r="G22" s="126"/>
    </row>
    <row r="23" spans="1:7" ht="50.1" customHeight="1" x14ac:dyDescent="0.35">
      <c r="A23" s="127" t="str">
        <f>Worksheet!L59</f>
        <v>BHS</v>
      </c>
      <c r="B23" s="126"/>
      <c r="C23" s="129"/>
      <c r="D23" s="211"/>
      <c r="E23" s="126"/>
      <c r="F23" s="126"/>
      <c r="G23" s="126"/>
    </row>
    <row r="24" spans="1:7" ht="50.1" customHeight="1" x14ac:dyDescent="0.35">
      <c r="A24" s="127" t="str">
        <f>Worksheet!L60</f>
        <v>Ainslie</v>
      </c>
      <c r="B24" s="129"/>
      <c r="C24" s="212"/>
      <c r="D24" s="211"/>
      <c r="E24" s="126"/>
      <c r="F24" s="126"/>
      <c r="G24" s="126"/>
    </row>
    <row r="25" spans="1:7" ht="50.1" customHeight="1" x14ac:dyDescent="0.35">
      <c r="A25" s="127" t="str">
        <f>Worksheet!L61</f>
        <v>Sylvester</v>
      </c>
      <c r="B25" s="211"/>
      <c r="C25" s="212"/>
      <c r="D25" s="211"/>
      <c r="E25" s="126"/>
      <c r="F25" s="126"/>
      <c r="G25" s="126"/>
    </row>
    <row r="26" spans="1:7" s="202" customFormat="1" ht="50.1" customHeight="1" x14ac:dyDescent="0.35">
      <c r="A26" s="127" t="str">
        <f>Worksheet!L62</f>
        <v>Dharshi</v>
      </c>
      <c r="B26" s="211"/>
      <c r="C26" s="212"/>
      <c r="D26" s="211"/>
      <c r="E26" s="126"/>
      <c r="F26" s="126"/>
      <c r="G26" s="126"/>
    </row>
  </sheetData>
  <pageMargins left="0" right="0" top="0" bottom="0" header="0.31496062992125984" footer="0.31496062992125984"/>
  <pageSetup paperSize="9" scale="7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Generator"/>
  <dimension ref="A1:AJ428"/>
  <sheetViews>
    <sheetView topLeftCell="A166" workbookViewId="0"/>
  </sheetViews>
  <sheetFormatPr defaultRowHeight="12.75" x14ac:dyDescent="0.2"/>
  <cols>
    <col min="1" max="1" width="19.85546875" style="262" customWidth="1"/>
    <col min="2" max="8" width="9.140625" style="262"/>
    <col min="9" max="9" width="13.85546875" style="262" customWidth="1"/>
    <col min="10" max="10" width="4" style="262" customWidth="1"/>
    <col min="11" max="11" width="10.7109375" style="262" customWidth="1"/>
    <col min="12" max="12" width="4.42578125" style="262" customWidth="1"/>
    <col min="13" max="13" width="10.7109375" style="262" customWidth="1"/>
    <col min="14" max="14" width="4.7109375" style="262" customWidth="1"/>
    <col min="15" max="15" width="6.7109375" style="262" customWidth="1"/>
    <col min="16" max="21" width="3.7109375" style="262" customWidth="1"/>
    <col min="22" max="22" width="4" style="262" customWidth="1"/>
    <col min="23" max="23" width="6" style="262" bestFit="1" customWidth="1"/>
    <col min="24" max="24" width="9.140625" style="262"/>
    <col min="25" max="25" width="10.140625" style="262" bestFit="1" customWidth="1"/>
    <col min="26" max="31" width="9.140625" style="262"/>
    <col min="32" max="32" width="2.42578125" style="262" customWidth="1"/>
    <col min="33" max="35" width="9.140625" style="262"/>
    <col min="36" max="36" width="10" style="262" customWidth="1"/>
    <col min="37" max="256" width="9.140625" style="262"/>
    <col min="257" max="257" width="19.85546875" style="262" customWidth="1"/>
    <col min="258" max="264" width="9.140625" style="262"/>
    <col min="265" max="265" width="13.85546875" style="262" customWidth="1"/>
    <col min="266" max="266" width="4" style="262" customWidth="1"/>
    <col min="267" max="267" width="10.7109375" style="262" customWidth="1"/>
    <col min="268" max="268" width="4.42578125" style="262" customWidth="1"/>
    <col min="269" max="269" width="10.7109375" style="262" customWidth="1"/>
    <col min="270" max="270" width="4.7109375" style="262" customWidth="1"/>
    <col min="271" max="271" width="5.140625" style="262" customWidth="1"/>
    <col min="272" max="277" width="3.7109375" style="262" customWidth="1"/>
    <col min="278" max="278" width="4" style="262" customWidth="1"/>
    <col min="279" max="279" width="6" style="262" bestFit="1" customWidth="1"/>
    <col min="280" max="287" width="9.140625" style="262"/>
    <col min="288" max="288" width="2.42578125" style="262" customWidth="1"/>
    <col min="289" max="512" width="9.140625" style="262"/>
    <col min="513" max="513" width="19.85546875" style="262" customWidth="1"/>
    <col min="514" max="520" width="9.140625" style="262"/>
    <col min="521" max="521" width="13.85546875" style="262" customWidth="1"/>
    <col min="522" max="522" width="4" style="262" customWidth="1"/>
    <col min="523" max="523" width="10.7109375" style="262" customWidth="1"/>
    <col min="524" max="524" width="4.42578125" style="262" customWidth="1"/>
    <col min="525" max="525" width="10.7109375" style="262" customWidth="1"/>
    <col min="526" max="526" width="4.7109375" style="262" customWidth="1"/>
    <col min="527" max="527" width="5.140625" style="262" customWidth="1"/>
    <col min="528" max="533" width="3.7109375" style="262" customWidth="1"/>
    <col min="534" max="534" width="4" style="262" customWidth="1"/>
    <col min="535" max="535" width="6" style="262" bestFit="1" customWidth="1"/>
    <col min="536" max="543" width="9.140625" style="262"/>
    <col min="544" max="544" width="2.42578125" style="262" customWidth="1"/>
    <col min="545" max="768" width="9.140625" style="262"/>
    <col min="769" max="769" width="19.85546875" style="262" customWidth="1"/>
    <col min="770" max="776" width="9.140625" style="262"/>
    <col min="777" max="777" width="13.85546875" style="262" customWidth="1"/>
    <col min="778" max="778" width="4" style="262" customWidth="1"/>
    <col min="779" max="779" width="10.7109375" style="262" customWidth="1"/>
    <col min="780" max="780" width="4.42578125" style="262" customWidth="1"/>
    <col min="781" max="781" width="10.7109375" style="262" customWidth="1"/>
    <col min="782" max="782" width="4.7109375" style="262" customWidth="1"/>
    <col min="783" max="783" width="5.140625" style="262" customWidth="1"/>
    <col min="784" max="789" width="3.7109375" style="262" customWidth="1"/>
    <col min="790" max="790" width="4" style="262" customWidth="1"/>
    <col min="791" max="791" width="6" style="262" bestFit="1" customWidth="1"/>
    <col min="792" max="799" width="9.140625" style="262"/>
    <col min="800" max="800" width="2.42578125" style="262" customWidth="1"/>
    <col min="801" max="1024" width="9.140625" style="262"/>
    <col min="1025" max="1025" width="19.85546875" style="262" customWidth="1"/>
    <col min="1026" max="1032" width="9.140625" style="262"/>
    <col min="1033" max="1033" width="13.85546875" style="262" customWidth="1"/>
    <col min="1034" max="1034" width="4" style="262" customWidth="1"/>
    <col min="1035" max="1035" width="10.7109375" style="262" customWidth="1"/>
    <col min="1036" max="1036" width="4.42578125" style="262" customWidth="1"/>
    <col min="1037" max="1037" width="10.7109375" style="262" customWidth="1"/>
    <col min="1038" max="1038" width="4.7109375" style="262" customWidth="1"/>
    <col min="1039" max="1039" width="5.140625" style="262" customWidth="1"/>
    <col min="1040" max="1045" width="3.7109375" style="262" customWidth="1"/>
    <col min="1046" max="1046" width="4" style="262" customWidth="1"/>
    <col min="1047" max="1047" width="6" style="262" bestFit="1" customWidth="1"/>
    <col min="1048" max="1055" width="9.140625" style="262"/>
    <col min="1056" max="1056" width="2.42578125" style="262" customWidth="1"/>
    <col min="1057" max="1280" width="9.140625" style="262"/>
    <col min="1281" max="1281" width="19.85546875" style="262" customWidth="1"/>
    <col min="1282" max="1288" width="9.140625" style="262"/>
    <col min="1289" max="1289" width="13.85546875" style="262" customWidth="1"/>
    <col min="1290" max="1290" width="4" style="262" customWidth="1"/>
    <col min="1291" max="1291" width="10.7109375" style="262" customWidth="1"/>
    <col min="1292" max="1292" width="4.42578125" style="262" customWidth="1"/>
    <col min="1293" max="1293" width="10.7109375" style="262" customWidth="1"/>
    <col min="1294" max="1294" width="4.7109375" style="262" customWidth="1"/>
    <col min="1295" max="1295" width="5.140625" style="262" customWidth="1"/>
    <col min="1296" max="1301" width="3.7109375" style="262" customWidth="1"/>
    <col min="1302" max="1302" width="4" style="262" customWidth="1"/>
    <col min="1303" max="1303" width="6" style="262" bestFit="1" customWidth="1"/>
    <col min="1304" max="1311" width="9.140625" style="262"/>
    <col min="1312" max="1312" width="2.42578125" style="262" customWidth="1"/>
    <col min="1313" max="1536" width="9.140625" style="262"/>
    <col min="1537" max="1537" width="19.85546875" style="262" customWidth="1"/>
    <col min="1538" max="1544" width="9.140625" style="262"/>
    <col min="1545" max="1545" width="13.85546875" style="262" customWidth="1"/>
    <col min="1546" max="1546" width="4" style="262" customWidth="1"/>
    <col min="1547" max="1547" width="10.7109375" style="262" customWidth="1"/>
    <col min="1548" max="1548" width="4.42578125" style="262" customWidth="1"/>
    <col min="1549" max="1549" width="10.7109375" style="262" customWidth="1"/>
    <col min="1550" max="1550" width="4.7109375" style="262" customWidth="1"/>
    <col min="1551" max="1551" width="5.140625" style="262" customWidth="1"/>
    <col min="1552" max="1557" width="3.7109375" style="262" customWidth="1"/>
    <col min="1558" max="1558" width="4" style="262" customWidth="1"/>
    <col min="1559" max="1559" width="6" style="262" bestFit="1" customWidth="1"/>
    <col min="1560" max="1567" width="9.140625" style="262"/>
    <col min="1568" max="1568" width="2.42578125" style="262" customWidth="1"/>
    <col min="1569" max="1792" width="9.140625" style="262"/>
    <col min="1793" max="1793" width="19.85546875" style="262" customWidth="1"/>
    <col min="1794" max="1800" width="9.140625" style="262"/>
    <col min="1801" max="1801" width="13.85546875" style="262" customWidth="1"/>
    <col min="1802" max="1802" width="4" style="262" customWidth="1"/>
    <col min="1803" max="1803" width="10.7109375" style="262" customWidth="1"/>
    <col min="1804" max="1804" width="4.42578125" style="262" customWidth="1"/>
    <col min="1805" max="1805" width="10.7109375" style="262" customWidth="1"/>
    <col min="1806" max="1806" width="4.7109375" style="262" customWidth="1"/>
    <col min="1807" max="1807" width="5.140625" style="262" customWidth="1"/>
    <col min="1808" max="1813" width="3.7109375" style="262" customWidth="1"/>
    <col min="1814" max="1814" width="4" style="262" customWidth="1"/>
    <col min="1815" max="1815" width="6" style="262" bestFit="1" customWidth="1"/>
    <col min="1816" max="1823" width="9.140625" style="262"/>
    <col min="1824" max="1824" width="2.42578125" style="262" customWidth="1"/>
    <col min="1825" max="2048" width="9.140625" style="262"/>
    <col min="2049" max="2049" width="19.85546875" style="262" customWidth="1"/>
    <col min="2050" max="2056" width="9.140625" style="262"/>
    <col min="2057" max="2057" width="13.85546875" style="262" customWidth="1"/>
    <col min="2058" max="2058" width="4" style="262" customWidth="1"/>
    <col min="2059" max="2059" width="10.7109375" style="262" customWidth="1"/>
    <col min="2060" max="2060" width="4.42578125" style="262" customWidth="1"/>
    <col min="2061" max="2061" width="10.7109375" style="262" customWidth="1"/>
    <col min="2062" max="2062" width="4.7109375" style="262" customWidth="1"/>
    <col min="2063" max="2063" width="5.140625" style="262" customWidth="1"/>
    <col min="2064" max="2069" width="3.7109375" style="262" customWidth="1"/>
    <col min="2070" max="2070" width="4" style="262" customWidth="1"/>
    <col min="2071" max="2071" width="6" style="262" bestFit="1" customWidth="1"/>
    <col min="2072" max="2079" width="9.140625" style="262"/>
    <col min="2080" max="2080" width="2.42578125" style="262" customWidth="1"/>
    <col min="2081" max="2304" width="9.140625" style="262"/>
    <col min="2305" max="2305" width="19.85546875" style="262" customWidth="1"/>
    <col min="2306" max="2312" width="9.140625" style="262"/>
    <col min="2313" max="2313" width="13.85546875" style="262" customWidth="1"/>
    <col min="2314" max="2314" width="4" style="262" customWidth="1"/>
    <col min="2315" max="2315" width="10.7109375" style="262" customWidth="1"/>
    <col min="2316" max="2316" width="4.42578125" style="262" customWidth="1"/>
    <col min="2317" max="2317" width="10.7109375" style="262" customWidth="1"/>
    <col min="2318" max="2318" width="4.7109375" style="262" customWidth="1"/>
    <col min="2319" max="2319" width="5.140625" style="262" customWidth="1"/>
    <col min="2320" max="2325" width="3.7109375" style="262" customWidth="1"/>
    <col min="2326" max="2326" width="4" style="262" customWidth="1"/>
    <col min="2327" max="2327" width="6" style="262" bestFit="1" customWidth="1"/>
    <col min="2328" max="2335" width="9.140625" style="262"/>
    <col min="2336" max="2336" width="2.42578125" style="262" customWidth="1"/>
    <col min="2337" max="2560" width="9.140625" style="262"/>
    <col min="2561" max="2561" width="19.85546875" style="262" customWidth="1"/>
    <col min="2562" max="2568" width="9.140625" style="262"/>
    <col min="2569" max="2569" width="13.85546875" style="262" customWidth="1"/>
    <col min="2570" max="2570" width="4" style="262" customWidth="1"/>
    <col min="2571" max="2571" width="10.7109375" style="262" customWidth="1"/>
    <col min="2572" max="2572" width="4.42578125" style="262" customWidth="1"/>
    <col min="2573" max="2573" width="10.7109375" style="262" customWidth="1"/>
    <col min="2574" max="2574" width="4.7109375" style="262" customWidth="1"/>
    <col min="2575" max="2575" width="5.140625" style="262" customWidth="1"/>
    <col min="2576" max="2581" width="3.7109375" style="262" customWidth="1"/>
    <col min="2582" max="2582" width="4" style="262" customWidth="1"/>
    <col min="2583" max="2583" width="6" style="262" bestFit="1" customWidth="1"/>
    <col min="2584" max="2591" width="9.140625" style="262"/>
    <col min="2592" max="2592" width="2.42578125" style="262" customWidth="1"/>
    <col min="2593" max="2816" width="9.140625" style="262"/>
    <col min="2817" max="2817" width="19.85546875" style="262" customWidth="1"/>
    <col min="2818" max="2824" width="9.140625" style="262"/>
    <col min="2825" max="2825" width="13.85546875" style="262" customWidth="1"/>
    <col min="2826" max="2826" width="4" style="262" customWidth="1"/>
    <col min="2827" max="2827" width="10.7109375" style="262" customWidth="1"/>
    <col min="2828" max="2828" width="4.42578125" style="262" customWidth="1"/>
    <col min="2829" max="2829" width="10.7109375" style="262" customWidth="1"/>
    <col min="2830" max="2830" width="4.7109375" style="262" customWidth="1"/>
    <col min="2831" max="2831" width="5.140625" style="262" customWidth="1"/>
    <col min="2832" max="2837" width="3.7109375" style="262" customWidth="1"/>
    <col min="2838" max="2838" width="4" style="262" customWidth="1"/>
    <col min="2839" max="2839" width="6" style="262" bestFit="1" customWidth="1"/>
    <col min="2840" max="2847" width="9.140625" style="262"/>
    <col min="2848" max="2848" width="2.42578125" style="262" customWidth="1"/>
    <col min="2849" max="3072" width="9.140625" style="262"/>
    <col min="3073" max="3073" width="19.85546875" style="262" customWidth="1"/>
    <col min="3074" max="3080" width="9.140625" style="262"/>
    <col min="3081" max="3081" width="13.85546875" style="262" customWidth="1"/>
    <col min="3082" max="3082" width="4" style="262" customWidth="1"/>
    <col min="3083" max="3083" width="10.7109375" style="262" customWidth="1"/>
    <col min="3084" max="3084" width="4.42578125" style="262" customWidth="1"/>
    <col min="3085" max="3085" width="10.7109375" style="262" customWidth="1"/>
    <col min="3086" max="3086" width="4.7109375" style="262" customWidth="1"/>
    <col min="3087" max="3087" width="5.140625" style="262" customWidth="1"/>
    <col min="3088" max="3093" width="3.7109375" style="262" customWidth="1"/>
    <col min="3094" max="3094" width="4" style="262" customWidth="1"/>
    <col min="3095" max="3095" width="6" style="262" bestFit="1" customWidth="1"/>
    <col min="3096" max="3103" width="9.140625" style="262"/>
    <col min="3104" max="3104" width="2.42578125" style="262" customWidth="1"/>
    <col min="3105" max="3328" width="9.140625" style="262"/>
    <col min="3329" max="3329" width="19.85546875" style="262" customWidth="1"/>
    <col min="3330" max="3336" width="9.140625" style="262"/>
    <col min="3337" max="3337" width="13.85546875" style="262" customWidth="1"/>
    <col min="3338" max="3338" width="4" style="262" customWidth="1"/>
    <col min="3339" max="3339" width="10.7109375" style="262" customWidth="1"/>
    <col min="3340" max="3340" width="4.42578125" style="262" customWidth="1"/>
    <col min="3341" max="3341" width="10.7109375" style="262" customWidth="1"/>
    <col min="3342" max="3342" width="4.7109375" style="262" customWidth="1"/>
    <col min="3343" max="3343" width="5.140625" style="262" customWidth="1"/>
    <col min="3344" max="3349" width="3.7109375" style="262" customWidth="1"/>
    <col min="3350" max="3350" width="4" style="262" customWidth="1"/>
    <col min="3351" max="3351" width="6" style="262" bestFit="1" customWidth="1"/>
    <col min="3352" max="3359" width="9.140625" style="262"/>
    <col min="3360" max="3360" width="2.42578125" style="262" customWidth="1"/>
    <col min="3361" max="3584" width="9.140625" style="262"/>
    <col min="3585" max="3585" width="19.85546875" style="262" customWidth="1"/>
    <col min="3586" max="3592" width="9.140625" style="262"/>
    <col min="3593" max="3593" width="13.85546875" style="262" customWidth="1"/>
    <col min="3594" max="3594" width="4" style="262" customWidth="1"/>
    <col min="3595" max="3595" width="10.7109375" style="262" customWidth="1"/>
    <col min="3596" max="3596" width="4.42578125" style="262" customWidth="1"/>
    <col min="3597" max="3597" width="10.7109375" style="262" customWidth="1"/>
    <col min="3598" max="3598" width="4.7109375" style="262" customWidth="1"/>
    <col min="3599" max="3599" width="5.140625" style="262" customWidth="1"/>
    <col min="3600" max="3605" width="3.7109375" style="262" customWidth="1"/>
    <col min="3606" max="3606" width="4" style="262" customWidth="1"/>
    <col min="3607" max="3607" width="6" style="262" bestFit="1" customWidth="1"/>
    <col min="3608" max="3615" width="9.140625" style="262"/>
    <col min="3616" max="3616" width="2.42578125" style="262" customWidth="1"/>
    <col min="3617" max="3840" width="9.140625" style="262"/>
    <col min="3841" max="3841" width="19.85546875" style="262" customWidth="1"/>
    <col min="3842" max="3848" width="9.140625" style="262"/>
    <col min="3849" max="3849" width="13.85546875" style="262" customWidth="1"/>
    <col min="3850" max="3850" width="4" style="262" customWidth="1"/>
    <col min="3851" max="3851" width="10.7109375" style="262" customWidth="1"/>
    <col min="3852" max="3852" width="4.42578125" style="262" customWidth="1"/>
    <col min="3853" max="3853" width="10.7109375" style="262" customWidth="1"/>
    <col min="3854" max="3854" width="4.7109375" style="262" customWidth="1"/>
    <col min="3855" max="3855" width="5.140625" style="262" customWidth="1"/>
    <col min="3856" max="3861" width="3.7109375" style="262" customWidth="1"/>
    <col min="3862" max="3862" width="4" style="262" customWidth="1"/>
    <col min="3863" max="3863" width="6" style="262" bestFit="1" customWidth="1"/>
    <col min="3864" max="3871" width="9.140625" style="262"/>
    <col min="3872" max="3872" width="2.42578125" style="262" customWidth="1"/>
    <col min="3873" max="4096" width="9.140625" style="262"/>
    <col min="4097" max="4097" width="19.85546875" style="262" customWidth="1"/>
    <col min="4098" max="4104" width="9.140625" style="262"/>
    <col min="4105" max="4105" width="13.85546875" style="262" customWidth="1"/>
    <col min="4106" max="4106" width="4" style="262" customWidth="1"/>
    <col min="4107" max="4107" width="10.7109375" style="262" customWidth="1"/>
    <col min="4108" max="4108" width="4.42578125" style="262" customWidth="1"/>
    <col min="4109" max="4109" width="10.7109375" style="262" customWidth="1"/>
    <col min="4110" max="4110" width="4.7109375" style="262" customWidth="1"/>
    <col min="4111" max="4111" width="5.140625" style="262" customWidth="1"/>
    <col min="4112" max="4117" width="3.7109375" style="262" customWidth="1"/>
    <col min="4118" max="4118" width="4" style="262" customWidth="1"/>
    <col min="4119" max="4119" width="6" style="262" bestFit="1" customWidth="1"/>
    <col min="4120" max="4127" width="9.140625" style="262"/>
    <col min="4128" max="4128" width="2.42578125" style="262" customWidth="1"/>
    <col min="4129" max="4352" width="9.140625" style="262"/>
    <col min="4353" max="4353" width="19.85546875" style="262" customWidth="1"/>
    <col min="4354" max="4360" width="9.140625" style="262"/>
    <col min="4361" max="4361" width="13.85546875" style="262" customWidth="1"/>
    <col min="4362" max="4362" width="4" style="262" customWidth="1"/>
    <col min="4363" max="4363" width="10.7109375" style="262" customWidth="1"/>
    <col min="4364" max="4364" width="4.42578125" style="262" customWidth="1"/>
    <col min="4365" max="4365" width="10.7109375" style="262" customWidth="1"/>
    <col min="4366" max="4366" width="4.7109375" style="262" customWidth="1"/>
    <col min="4367" max="4367" width="5.140625" style="262" customWidth="1"/>
    <col min="4368" max="4373" width="3.7109375" style="262" customWidth="1"/>
    <col min="4374" max="4374" width="4" style="262" customWidth="1"/>
    <col min="4375" max="4375" width="6" style="262" bestFit="1" customWidth="1"/>
    <col min="4376" max="4383" width="9.140625" style="262"/>
    <col min="4384" max="4384" width="2.42578125" style="262" customWidth="1"/>
    <col min="4385" max="4608" width="9.140625" style="262"/>
    <col min="4609" max="4609" width="19.85546875" style="262" customWidth="1"/>
    <col min="4610" max="4616" width="9.140625" style="262"/>
    <col min="4617" max="4617" width="13.85546875" style="262" customWidth="1"/>
    <col min="4618" max="4618" width="4" style="262" customWidth="1"/>
    <col min="4619" max="4619" width="10.7109375" style="262" customWidth="1"/>
    <col min="4620" max="4620" width="4.42578125" style="262" customWidth="1"/>
    <col min="4621" max="4621" width="10.7109375" style="262" customWidth="1"/>
    <col min="4622" max="4622" width="4.7109375" style="262" customWidth="1"/>
    <col min="4623" max="4623" width="5.140625" style="262" customWidth="1"/>
    <col min="4624" max="4629" width="3.7109375" style="262" customWidth="1"/>
    <col min="4630" max="4630" width="4" style="262" customWidth="1"/>
    <col min="4631" max="4631" width="6" style="262" bestFit="1" customWidth="1"/>
    <col min="4632" max="4639" width="9.140625" style="262"/>
    <col min="4640" max="4640" width="2.42578125" style="262" customWidth="1"/>
    <col min="4641" max="4864" width="9.140625" style="262"/>
    <col min="4865" max="4865" width="19.85546875" style="262" customWidth="1"/>
    <col min="4866" max="4872" width="9.140625" style="262"/>
    <col min="4873" max="4873" width="13.85546875" style="262" customWidth="1"/>
    <col min="4874" max="4874" width="4" style="262" customWidth="1"/>
    <col min="4875" max="4875" width="10.7109375" style="262" customWidth="1"/>
    <col min="4876" max="4876" width="4.42578125" style="262" customWidth="1"/>
    <col min="4877" max="4877" width="10.7109375" style="262" customWidth="1"/>
    <col min="4878" max="4878" width="4.7109375" style="262" customWidth="1"/>
    <col min="4879" max="4879" width="5.140625" style="262" customWidth="1"/>
    <col min="4880" max="4885" width="3.7109375" style="262" customWidth="1"/>
    <col min="4886" max="4886" width="4" style="262" customWidth="1"/>
    <col min="4887" max="4887" width="6" style="262" bestFit="1" customWidth="1"/>
    <col min="4888" max="4895" width="9.140625" style="262"/>
    <col min="4896" max="4896" width="2.42578125" style="262" customWidth="1"/>
    <col min="4897" max="5120" width="9.140625" style="262"/>
    <col min="5121" max="5121" width="19.85546875" style="262" customWidth="1"/>
    <col min="5122" max="5128" width="9.140625" style="262"/>
    <col min="5129" max="5129" width="13.85546875" style="262" customWidth="1"/>
    <col min="5130" max="5130" width="4" style="262" customWidth="1"/>
    <col min="5131" max="5131" width="10.7109375" style="262" customWidth="1"/>
    <col min="5132" max="5132" width="4.42578125" style="262" customWidth="1"/>
    <col min="5133" max="5133" width="10.7109375" style="262" customWidth="1"/>
    <col min="5134" max="5134" width="4.7109375" style="262" customWidth="1"/>
    <col min="5135" max="5135" width="5.140625" style="262" customWidth="1"/>
    <col min="5136" max="5141" width="3.7109375" style="262" customWidth="1"/>
    <col min="5142" max="5142" width="4" style="262" customWidth="1"/>
    <col min="5143" max="5143" width="6" style="262" bestFit="1" customWidth="1"/>
    <col min="5144" max="5151" width="9.140625" style="262"/>
    <col min="5152" max="5152" width="2.42578125" style="262" customWidth="1"/>
    <col min="5153" max="5376" width="9.140625" style="262"/>
    <col min="5377" max="5377" width="19.85546875" style="262" customWidth="1"/>
    <col min="5378" max="5384" width="9.140625" style="262"/>
    <col min="5385" max="5385" width="13.85546875" style="262" customWidth="1"/>
    <col min="5386" max="5386" width="4" style="262" customWidth="1"/>
    <col min="5387" max="5387" width="10.7109375" style="262" customWidth="1"/>
    <col min="5388" max="5388" width="4.42578125" style="262" customWidth="1"/>
    <col min="5389" max="5389" width="10.7109375" style="262" customWidth="1"/>
    <col min="5390" max="5390" width="4.7109375" style="262" customWidth="1"/>
    <col min="5391" max="5391" width="5.140625" style="262" customWidth="1"/>
    <col min="5392" max="5397" width="3.7109375" style="262" customWidth="1"/>
    <col min="5398" max="5398" width="4" style="262" customWidth="1"/>
    <col min="5399" max="5399" width="6" style="262" bestFit="1" customWidth="1"/>
    <col min="5400" max="5407" width="9.140625" style="262"/>
    <col min="5408" max="5408" width="2.42578125" style="262" customWidth="1"/>
    <col min="5409" max="5632" width="9.140625" style="262"/>
    <col min="5633" max="5633" width="19.85546875" style="262" customWidth="1"/>
    <col min="5634" max="5640" width="9.140625" style="262"/>
    <col min="5641" max="5641" width="13.85546875" style="262" customWidth="1"/>
    <col min="5642" max="5642" width="4" style="262" customWidth="1"/>
    <col min="5643" max="5643" width="10.7109375" style="262" customWidth="1"/>
    <col min="5644" max="5644" width="4.42578125" style="262" customWidth="1"/>
    <col min="5645" max="5645" width="10.7109375" style="262" customWidth="1"/>
    <col min="5646" max="5646" width="4.7109375" style="262" customWidth="1"/>
    <col min="5647" max="5647" width="5.140625" style="262" customWidth="1"/>
    <col min="5648" max="5653" width="3.7109375" style="262" customWidth="1"/>
    <col min="5654" max="5654" width="4" style="262" customWidth="1"/>
    <col min="5655" max="5655" width="6" style="262" bestFit="1" customWidth="1"/>
    <col min="5656" max="5663" width="9.140625" style="262"/>
    <col min="5664" max="5664" width="2.42578125" style="262" customWidth="1"/>
    <col min="5665" max="5888" width="9.140625" style="262"/>
    <col min="5889" max="5889" width="19.85546875" style="262" customWidth="1"/>
    <col min="5890" max="5896" width="9.140625" style="262"/>
    <col min="5897" max="5897" width="13.85546875" style="262" customWidth="1"/>
    <col min="5898" max="5898" width="4" style="262" customWidth="1"/>
    <col min="5899" max="5899" width="10.7109375" style="262" customWidth="1"/>
    <col min="5900" max="5900" width="4.42578125" style="262" customWidth="1"/>
    <col min="5901" max="5901" width="10.7109375" style="262" customWidth="1"/>
    <col min="5902" max="5902" width="4.7109375" style="262" customWidth="1"/>
    <col min="5903" max="5903" width="5.140625" style="262" customWidth="1"/>
    <col min="5904" max="5909" width="3.7109375" style="262" customWidth="1"/>
    <col min="5910" max="5910" width="4" style="262" customWidth="1"/>
    <col min="5911" max="5911" width="6" style="262" bestFit="1" customWidth="1"/>
    <col min="5912" max="5919" width="9.140625" style="262"/>
    <col min="5920" max="5920" width="2.42578125" style="262" customWidth="1"/>
    <col min="5921" max="6144" width="9.140625" style="262"/>
    <col min="6145" max="6145" width="19.85546875" style="262" customWidth="1"/>
    <col min="6146" max="6152" width="9.140625" style="262"/>
    <col min="6153" max="6153" width="13.85546875" style="262" customWidth="1"/>
    <col min="6154" max="6154" width="4" style="262" customWidth="1"/>
    <col min="6155" max="6155" width="10.7109375" style="262" customWidth="1"/>
    <col min="6156" max="6156" width="4.42578125" style="262" customWidth="1"/>
    <col min="6157" max="6157" width="10.7109375" style="262" customWidth="1"/>
    <col min="6158" max="6158" width="4.7109375" style="262" customWidth="1"/>
    <col min="6159" max="6159" width="5.140625" style="262" customWidth="1"/>
    <col min="6160" max="6165" width="3.7109375" style="262" customWidth="1"/>
    <col min="6166" max="6166" width="4" style="262" customWidth="1"/>
    <col min="6167" max="6167" width="6" style="262" bestFit="1" customWidth="1"/>
    <col min="6168" max="6175" width="9.140625" style="262"/>
    <col min="6176" max="6176" width="2.42578125" style="262" customWidth="1"/>
    <col min="6177" max="6400" width="9.140625" style="262"/>
    <col min="6401" max="6401" width="19.85546875" style="262" customWidth="1"/>
    <col min="6402" max="6408" width="9.140625" style="262"/>
    <col min="6409" max="6409" width="13.85546875" style="262" customWidth="1"/>
    <col min="6410" max="6410" width="4" style="262" customWidth="1"/>
    <col min="6411" max="6411" width="10.7109375" style="262" customWidth="1"/>
    <col min="6412" max="6412" width="4.42578125" style="262" customWidth="1"/>
    <col min="6413" max="6413" width="10.7109375" style="262" customWidth="1"/>
    <col min="6414" max="6414" width="4.7109375" style="262" customWidth="1"/>
    <col min="6415" max="6415" width="5.140625" style="262" customWidth="1"/>
    <col min="6416" max="6421" width="3.7109375" style="262" customWidth="1"/>
    <col min="6422" max="6422" width="4" style="262" customWidth="1"/>
    <col min="6423" max="6423" width="6" style="262" bestFit="1" customWidth="1"/>
    <col min="6424" max="6431" width="9.140625" style="262"/>
    <col min="6432" max="6432" width="2.42578125" style="262" customWidth="1"/>
    <col min="6433" max="6656" width="9.140625" style="262"/>
    <col min="6657" max="6657" width="19.85546875" style="262" customWidth="1"/>
    <col min="6658" max="6664" width="9.140625" style="262"/>
    <col min="6665" max="6665" width="13.85546875" style="262" customWidth="1"/>
    <col min="6666" max="6666" width="4" style="262" customWidth="1"/>
    <col min="6667" max="6667" width="10.7109375" style="262" customWidth="1"/>
    <col min="6668" max="6668" width="4.42578125" style="262" customWidth="1"/>
    <col min="6669" max="6669" width="10.7109375" style="262" customWidth="1"/>
    <col min="6670" max="6670" width="4.7109375" style="262" customWidth="1"/>
    <col min="6671" max="6671" width="5.140625" style="262" customWidth="1"/>
    <col min="6672" max="6677" width="3.7109375" style="262" customWidth="1"/>
    <col min="6678" max="6678" width="4" style="262" customWidth="1"/>
    <col min="6679" max="6679" width="6" style="262" bestFit="1" customWidth="1"/>
    <col min="6680" max="6687" width="9.140625" style="262"/>
    <col min="6688" max="6688" width="2.42578125" style="262" customWidth="1"/>
    <col min="6689" max="6912" width="9.140625" style="262"/>
    <col min="6913" max="6913" width="19.85546875" style="262" customWidth="1"/>
    <col min="6914" max="6920" width="9.140625" style="262"/>
    <col min="6921" max="6921" width="13.85546875" style="262" customWidth="1"/>
    <col min="6922" max="6922" width="4" style="262" customWidth="1"/>
    <col min="6923" max="6923" width="10.7109375" style="262" customWidth="1"/>
    <col min="6924" max="6924" width="4.42578125" style="262" customWidth="1"/>
    <col min="6925" max="6925" width="10.7109375" style="262" customWidth="1"/>
    <col min="6926" max="6926" width="4.7109375" style="262" customWidth="1"/>
    <col min="6927" max="6927" width="5.140625" style="262" customWidth="1"/>
    <col min="6928" max="6933" width="3.7109375" style="262" customWidth="1"/>
    <col min="6934" max="6934" width="4" style="262" customWidth="1"/>
    <col min="6935" max="6935" width="6" style="262" bestFit="1" customWidth="1"/>
    <col min="6936" max="6943" width="9.140625" style="262"/>
    <col min="6944" max="6944" width="2.42578125" style="262" customWidth="1"/>
    <col min="6945" max="7168" width="9.140625" style="262"/>
    <col min="7169" max="7169" width="19.85546875" style="262" customWidth="1"/>
    <col min="7170" max="7176" width="9.140625" style="262"/>
    <col min="7177" max="7177" width="13.85546875" style="262" customWidth="1"/>
    <col min="7178" max="7178" width="4" style="262" customWidth="1"/>
    <col min="7179" max="7179" width="10.7109375" style="262" customWidth="1"/>
    <col min="7180" max="7180" width="4.42578125" style="262" customWidth="1"/>
    <col min="7181" max="7181" width="10.7109375" style="262" customWidth="1"/>
    <col min="7182" max="7182" width="4.7109375" style="262" customWidth="1"/>
    <col min="7183" max="7183" width="5.140625" style="262" customWidth="1"/>
    <col min="7184" max="7189" width="3.7109375" style="262" customWidth="1"/>
    <col min="7190" max="7190" width="4" style="262" customWidth="1"/>
    <col min="7191" max="7191" width="6" style="262" bestFit="1" customWidth="1"/>
    <col min="7192" max="7199" width="9.140625" style="262"/>
    <col min="7200" max="7200" width="2.42578125" style="262" customWidth="1"/>
    <col min="7201" max="7424" width="9.140625" style="262"/>
    <col min="7425" max="7425" width="19.85546875" style="262" customWidth="1"/>
    <col min="7426" max="7432" width="9.140625" style="262"/>
    <col min="7433" max="7433" width="13.85546875" style="262" customWidth="1"/>
    <col min="7434" max="7434" width="4" style="262" customWidth="1"/>
    <col min="7435" max="7435" width="10.7109375" style="262" customWidth="1"/>
    <col min="7436" max="7436" width="4.42578125" style="262" customWidth="1"/>
    <col min="7437" max="7437" width="10.7109375" style="262" customWidth="1"/>
    <col min="7438" max="7438" width="4.7109375" style="262" customWidth="1"/>
    <col min="7439" max="7439" width="5.140625" style="262" customWidth="1"/>
    <col min="7440" max="7445" width="3.7109375" style="262" customWidth="1"/>
    <col min="7446" max="7446" width="4" style="262" customWidth="1"/>
    <col min="7447" max="7447" width="6" style="262" bestFit="1" customWidth="1"/>
    <col min="7448" max="7455" width="9.140625" style="262"/>
    <col min="7456" max="7456" width="2.42578125" style="262" customWidth="1"/>
    <col min="7457" max="7680" width="9.140625" style="262"/>
    <col min="7681" max="7681" width="19.85546875" style="262" customWidth="1"/>
    <col min="7682" max="7688" width="9.140625" style="262"/>
    <col min="7689" max="7689" width="13.85546875" style="262" customWidth="1"/>
    <col min="7690" max="7690" width="4" style="262" customWidth="1"/>
    <col min="7691" max="7691" width="10.7109375" style="262" customWidth="1"/>
    <col min="7692" max="7692" width="4.42578125" style="262" customWidth="1"/>
    <col min="7693" max="7693" width="10.7109375" style="262" customWidth="1"/>
    <col min="7694" max="7694" width="4.7109375" style="262" customWidth="1"/>
    <col min="7695" max="7695" width="5.140625" style="262" customWidth="1"/>
    <col min="7696" max="7701" width="3.7109375" style="262" customWidth="1"/>
    <col min="7702" max="7702" width="4" style="262" customWidth="1"/>
    <col min="7703" max="7703" width="6" style="262" bestFit="1" customWidth="1"/>
    <col min="7704" max="7711" width="9.140625" style="262"/>
    <col min="7712" max="7712" width="2.42578125" style="262" customWidth="1"/>
    <col min="7713" max="7936" width="9.140625" style="262"/>
    <col min="7937" max="7937" width="19.85546875" style="262" customWidth="1"/>
    <col min="7938" max="7944" width="9.140625" style="262"/>
    <col min="7945" max="7945" width="13.85546875" style="262" customWidth="1"/>
    <col min="7946" max="7946" width="4" style="262" customWidth="1"/>
    <col min="7947" max="7947" width="10.7109375" style="262" customWidth="1"/>
    <col min="7948" max="7948" width="4.42578125" style="262" customWidth="1"/>
    <col min="7949" max="7949" width="10.7109375" style="262" customWidth="1"/>
    <col min="7950" max="7950" width="4.7109375" style="262" customWidth="1"/>
    <col min="7951" max="7951" width="5.140625" style="262" customWidth="1"/>
    <col min="7952" max="7957" width="3.7109375" style="262" customWidth="1"/>
    <col min="7958" max="7958" width="4" style="262" customWidth="1"/>
    <col min="7959" max="7959" width="6" style="262" bestFit="1" customWidth="1"/>
    <col min="7960" max="7967" width="9.140625" style="262"/>
    <col min="7968" max="7968" width="2.42578125" style="262" customWidth="1"/>
    <col min="7969" max="8192" width="9.140625" style="262"/>
    <col min="8193" max="8193" width="19.85546875" style="262" customWidth="1"/>
    <col min="8194" max="8200" width="9.140625" style="262"/>
    <col min="8201" max="8201" width="13.85546875" style="262" customWidth="1"/>
    <col min="8202" max="8202" width="4" style="262" customWidth="1"/>
    <col min="8203" max="8203" width="10.7109375" style="262" customWidth="1"/>
    <col min="8204" max="8204" width="4.42578125" style="262" customWidth="1"/>
    <col min="8205" max="8205" width="10.7109375" style="262" customWidth="1"/>
    <col min="8206" max="8206" width="4.7109375" style="262" customWidth="1"/>
    <col min="8207" max="8207" width="5.140625" style="262" customWidth="1"/>
    <col min="8208" max="8213" width="3.7109375" style="262" customWidth="1"/>
    <col min="8214" max="8214" width="4" style="262" customWidth="1"/>
    <col min="8215" max="8215" width="6" style="262" bestFit="1" customWidth="1"/>
    <col min="8216" max="8223" width="9.140625" style="262"/>
    <col min="8224" max="8224" width="2.42578125" style="262" customWidth="1"/>
    <col min="8225" max="8448" width="9.140625" style="262"/>
    <col min="8449" max="8449" width="19.85546875" style="262" customWidth="1"/>
    <col min="8450" max="8456" width="9.140625" style="262"/>
    <col min="8457" max="8457" width="13.85546875" style="262" customWidth="1"/>
    <col min="8458" max="8458" width="4" style="262" customWidth="1"/>
    <col min="8459" max="8459" width="10.7109375" style="262" customWidth="1"/>
    <col min="8460" max="8460" width="4.42578125" style="262" customWidth="1"/>
    <col min="8461" max="8461" width="10.7109375" style="262" customWidth="1"/>
    <col min="8462" max="8462" width="4.7109375" style="262" customWidth="1"/>
    <col min="8463" max="8463" width="5.140625" style="262" customWidth="1"/>
    <col min="8464" max="8469" width="3.7109375" style="262" customWidth="1"/>
    <col min="8470" max="8470" width="4" style="262" customWidth="1"/>
    <col min="8471" max="8471" width="6" style="262" bestFit="1" customWidth="1"/>
    <col min="8472" max="8479" width="9.140625" style="262"/>
    <col min="8480" max="8480" width="2.42578125" style="262" customWidth="1"/>
    <col min="8481" max="8704" width="9.140625" style="262"/>
    <col min="8705" max="8705" width="19.85546875" style="262" customWidth="1"/>
    <col min="8706" max="8712" width="9.140625" style="262"/>
    <col min="8713" max="8713" width="13.85546875" style="262" customWidth="1"/>
    <col min="8714" max="8714" width="4" style="262" customWidth="1"/>
    <col min="8715" max="8715" width="10.7109375" style="262" customWidth="1"/>
    <col min="8716" max="8716" width="4.42578125" style="262" customWidth="1"/>
    <col min="8717" max="8717" width="10.7109375" style="262" customWidth="1"/>
    <col min="8718" max="8718" width="4.7109375" style="262" customWidth="1"/>
    <col min="8719" max="8719" width="5.140625" style="262" customWidth="1"/>
    <col min="8720" max="8725" width="3.7109375" style="262" customWidth="1"/>
    <col min="8726" max="8726" width="4" style="262" customWidth="1"/>
    <col min="8727" max="8727" width="6" style="262" bestFit="1" customWidth="1"/>
    <col min="8728" max="8735" width="9.140625" style="262"/>
    <col min="8736" max="8736" width="2.42578125" style="262" customWidth="1"/>
    <col min="8737" max="8960" width="9.140625" style="262"/>
    <col min="8961" max="8961" width="19.85546875" style="262" customWidth="1"/>
    <col min="8962" max="8968" width="9.140625" style="262"/>
    <col min="8969" max="8969" width="13.85546875" style="262" customWidth="1"/>
    <col min="8970" max="8970" width="4" style="262" customWidth="1"/>
    <col min="8971" max="8971" width="10.7109375" style="262" customWidth="1"/>
    <col min="8972" max="8972" width="4.42578125" style="262" customWidth="1"/>
    <col min="8973" max="8973" width="10.7109375" style="262" customWidth="1"/>
    <col min="8974" max="8974" width="4.7109375" style="262" customWidth="1"/>
    <col min="8975" max="8975" width="5.140625" style="262" customWidth="1"/>
    <col min="8976" max="8981" width="3.7109375" style="262" customWidth="1"/>
    <col min="8982" max="8982" width="4" style="262" customWidth="1"/>
    <col min="8983" max="8983" width="6" style="262" bestFit="1" customWidth="1"/>
    <col min="8984" max="8991" width="9.140625" style="262"/>
    <col min="8992" max="8992" width="2.42578125" style="262" customWidth="1"/>
    <col min="8993" max="9216" width="9.140625" style="262"/>
    <col min="9217" max="9217" width="19.85546875" style="262" customWidth="1"/>
    <col min="9218" max="9224" width="9.140625" style="262"/>
    <col min="9225" max="9225" width="13.85546875" style="262" customWidth="1"/>
    <col min="9226" max="9226" width="4" style="262" customWidth="1"/>
    <col min="9227" max="9227" width="10.7109375" style="262" customWidth="1"/>
    <col min="9228" max="9228" width="4.42578125" style="262" customWidth="1"/>
    <col min="9229" max="9229" width="10.7109375" style="262" customWidth="1"/>
    <col min="9230" max="9230" width="4.7109375" style="262" customWidth="1"/>
    <col min="9231" max="9231" width="5.140625" style="262" customWidth="1"/>
    <col min="9232" max="9237" width="3.7109375" style="262" customWidth="1"/>
    <col min="9238" max="9238" width="4" style="262" customWidth="1"/>
    <col min="9239" max="9239" width="6" style="262" bestFit="1" customWidth="1"/>
    <col min="9240" max="9247" width="9.140625" style="262"/>
    <col min="9248" max="9248" width="2.42578125" style="262" customWidth="1"/>
    <col min="9249" max="9472" width="9.140625" style="262"/>
    <col min="9473" max="9473" width="19.85546875" style="262" customWidth="1"/>
    <col min="9474" max="9480" width="9.140625" style="262"/>
    <col min="9481" max="9481" width="13.85546875" style="262" customWidth="1"/>
    <col min="9482" max="9482" width="4" style="262" customWidth="1"/>
    <col min="9483" max="9483" width="10.7109375" style="262" customWidth="1"/>
    <col min="9484" max="9484" width="4.42578125" style="262" customWidth="1"/>
    <col min="9485" max="9485" width="10.7109375" style="262" customWidth="1"/>
    <col min="9486" max="9486" width="4.7109375" style="262" customWidth="1"/>
    <col min="9487" max="9487" width="5.140625" style="262" customWidth="1"/>
    <col min="9488" max="9493" width="3.7109375" style="262" customWidth="1"/>
    <col min="9494" max="9494" width="4" style="262" customWidth="1"/>
    <col min="9495" max="9495" width="6" style="262" bestFit="1" customWidth="1"/>
    <col min="9496" max="9503" width="9.140625" style="262"/>
    <col min="9504" max="9504" width="2.42578125" style="262" customWidth="1"/>
    <col min="9505" max="9728" width="9.140625" style="262"/>
    <col min="9729" max="9729" width="19.85546875" style="262" customWidth="1"/>
    <col min="9730" max="9736" width="9.140625" style="262"/>
    <col min="9737" max="9737" width="13.85546875" style="262" customWidth="1"/>
    <col min="9738" max="9738" width="4" style="262" customWidth="1"/>
    <col min="9739" max="9739" width="10.7109375" style="262" customWidth="1"/>
    <col min="9740" max="9740" width="4.42578125" style="262" customWidth="1"/>
    <col min="9741" max="9741" width="10.7109375" style="262" customWidth="1"/>
    <col min="9742" max="9742" width="4.7109375" style="262" customWidth="1"/>
    <col min="9743" max="9743" width="5.140625" style="262" customWidth="1"/>
    <col min="9744" max="9749" width="3.7109375" style="262" customWidth="1"/>
    <col min="9750" max="9750" width="4" style="262" customWidth="1"/>
    <col min="9751" max="9751" width="6" style="262" bestFit="1" customWidth="1"/>
    <col min="9752" max="9759" width="9.140625" style="262"/>
    <col min="9760" max="9760" width="2.42578125" style="262" customWidth="1"/>
    <col min="9761" max="9984" width="9.140625" style="262"/>
    <col min="9985" max="9985" width="19.85546875" style="262" customWidth="1"/>
    <col min="9986" max="9992" width="9.140625" style="262"/>
    <col min="9993" max="9993" width="13.85546875" style="262" customWidth="1"/>
    <col min="9994" max="9994" width="4" style="262" customWidth="1"/>
    <col min="9995" max="9995" width="10.7109375" style="262" customWidth="1"/>
    <col min="9996" max="9996" width="4.42578125" style="262" customWidth="1"/>
    <col min="9997" max="9997" width="10.7109375" style="262" customWidth="1"/>
    <col min="9998" max="9998" width="4.7109375" style="262" customWidth="1"/>
    <col min="9999" max="9999" width="5.140625" style="262" customWidth="1"/>
    <col min="10000" max="10005" width="3.7109375" style="262" customWidth="1"/>
    <col min="10006" max="10006" width="4" style="262" customWidth="1"/>
    <col min="10007" max="10007" width="6" style="262" bestFit="1" customWidth="1"/>
    <col min="10008" max="10015" width="9.140625" style="262"/>
    <col min="10016" max="10016" width="2.42578125" style="262" customWidth="1"/>
    <col min="10017" max="10240" width="9.140625" style="262"/>
    <col min="10241" max="10241" width="19.85546875" style="262" customWidth="1"/>
    <col min="10242" max="10248" width="9.140625" style="262"/>
    <col min="10249" max="10249" width="13.85546875" style="262" customWidth="1"/>
    <col min="10250" max="10250" width="4" style="262" customWidth="1"/>
    <col min="10251" max="10251" width="10.7109375" style="262" customWidth="1"/>
    <col min="10252" max="10252" width="4.42578125" style="262" customWidth="1"/>
    <col min="10253" max="10253" width="10.7109375" style="262" customWidth="1"/>
    <col min="10254" max="10254" width="4.7109375" style="262" customWidth="1"/>
    <col min="10255" max="10255" width="5.140625" style="262" customWidth="1"/>
    <col min="10256" max="10261" width="3.7109375" style="262" customWidth="1"/>
    <col min="10262" max="10262" width="4" style="262" customWidth="1"/>
    <col min="10263" max="10263" width="6" style="262" bestFit="1" customWidth="1"/>
    <col min="10264" max="10271" width="9.140625" style="262"/>
    <col min="10272" max="10272" width="2.42578125" style="262" customWidth="1"/>
    <col min="10273" max="10496" width="9.140625" style="262"/>
    <col min="10497" max="10497" width="19.85546875" style="262" customWidth="1"/>
    <col min="10498" max="10504" width="9.140625" style="262"/>
    <col min="10505" max="10505" width="13.85546875" style="262" customWidth="1"/>
    <col min="10506" max="10506" width="4" style="262" customWidth="1"/>
    <col min="10507" max="10507" width="10.7109375" style="262" customWidth="1"/>
    <col min="10508" max="10508" width="4.42578125" style="262" customWidth="1"/>
    <col min="10509" max="10509" width="10.7109375" style="262" customWidth="1"/>
    <col min="10510" max="10510" width="4.7109375" style="262" customWidth="1"/>
    <col min="10511" max="10511" width="5.140625" style="262" customWidth="1"/>
    <col min="10512" max="10517" width="3.7109375" style="262" customWidth="1"/>
    <col min="10518" max="10518" width="4" style="262" customWidth="1"/>
    <col min="10519" max="10519" width="6" style="262" bestFit="1" customWidth="1"/>
    <col min="10520" max="10527" width="9.140625" style="262"/>
    <col min="10528" max="10528" width="2.42578125" style="262" customWidth="1"/>
    <col min="10529" max="10752" width="9.140625" style="262"/>
    <col min="10753" max="10753" width="19.85546875" style="262" customWidth="1"/>
    <col min="10754" max="10760" width="9.140625" style="262"/>
    <col min="10761" max="10761" width="13.85546875" style="262" customWidth="1"/>
    <col min="10762" max="10762" width="4" style="262" customWidth="1"/>
    <col min="10763" max="10763" width="10.7109375" style="262" customWidth="1"/>
    <col min="10764" max="10764" width="4.42578125" style="262" customWidth="1"/>
    <col min="10765" max="10765" width="10.7109375" style="262" customWidth="1"/>
    <col min="10766" max="10766" width="4.7109375" style="262" customWidth="1"/>
    <col min="10767" max="10767" width="5.140625" style="262" customWidth="1"/>
    <col min="10768" max="10773" width="3.7109375" style="262" customWidth="1"/>
    <col min="10774" max="10774" width="4" style="262" customWidth="1"/>
    <col min="10775" max="10775" width="6" style="262" bestFit="1" customWidth="1"/>
    <col min="10776" max="10783" width="9.140625" style="262"/>
    <col min="10784" max="10784" width="2.42578125" style="262" customWidth="1"/>
    <col min="10785" max="11008" width="9.140625" style="262"/>
    <col min="11009" max="11009" width="19.85546875" style="262" customWidth="1"/>
    <col min="11010" max="11016" width="9.140625" style="262"/>
    <col min="11017" max="11017" width="13.85546875" style="262" customWidth="1"/>
    <col min="11018" max="11018" width="4" style="262" customWidth="1"/>
    <col min="11019" max="11019" width="10.7109375" style="262" customWidth="1"/>
    <col min="11020" max="11020" width="4.42578125" style="262" customWidth="1"/>
    <col min="11021" max="11021" width="10.7109375" style="262" customWidth="1"/>
    <col min="11022" max="11022" width="4.7109375" style="262" customWidth="1"/>
    <col min="11023" max="11023" width="5.140625" style="262" customWidth="1"/>
    <col min="11024" max="11029" width="3.7109375" style="262" customWidth="1"/>
    <col min="11030" max="11030" width="4" style="262" customWidth="1"/>
    <col min="11031" max="11031" width="6" style="262" bestFit="1" customWidth="1"/>
    <col min="11032" max="11039" width="9.140625" style="262"/>
    <col min="11040" max="11040" width="2.42578125" style="262" customWidth="1"/>
    <col min="11041" max="11264" width="9.140625" style="262"/>
    <col min="11265" max="11265" width="19.85546875" style="262" customWidth="1"/>
    <col min="11266" max="11272" width="9.140625" style="262"/>
    <col min="11273" max="11273" width="13.85546875" style="262" customWidth="1"/>
    <col min="11274" max="11274" width="4" style="262" customWidth="1"/>
    <col min="11275" max="11275" width="10.7109375" style="262" customWidth="1"/>
    <col min="11276" max="11276" width="4.42578125" style="262" customWidth="1"/>
    <col min="11277" max="11277" width="10.7109375" style="262" customWidth="1"/>
    <col min="11278" max="11278" width="4.7109375" style="262" customWidth="1"/>
    <col min="11279" max="11279" width="5.140625" style="262" customWidth="1"/>
    <col min="11280" max="11285" width="3.7109375" style="262" customWidth="1"/>
    <col min="11286" max="11286" width="4" style="262" customWidth="1"/>
    <col min="11287" max="11287" width="6" style="262" bestFit="1" customWidth="1"/>
    <col min="11288" max="11295" width="9.140625" style="262"/>
    <col min="11296" max="11296" width="2.42578125" style="262" customWidth="1"/>
    <col min="11297" max="11520" width="9.140625" style="262"/>
    <col min="11521" max="11521" width="19.85546875" style="262" customWidth="1"/>
    <col min="11522" max="11528" width="9.140625" style="262"/>
    <col min="11529" max="11529" width="13.85546875" style="262" customWidth="1"/>
    <col min="11530" max="11530" width="4" style="262" customWidth="1"/>
    <col min="11531" max="11531" width="10.7109375" style="262" customWidth="1"/>
    <col min="11532" max="11532" width="4.42578125" style="262" customWidth="1"/>
    <col min="11533" max="11533" width="10.7109375" style="262" customWidth="1"/>
    <col min="11534" max="11534" width="4.7109375" style="262" customWidth="1"/>
    <col min="11535" max="11535" width="5.140625" style="262" customWidth="1"/>
    <col min="11536" max="11541" width="3.7109375" style="262" customWidth="1"/>
    <col min="11542" max="11542" width="4" style="262" customWidth="1"/>
    <col min="11543" max="11543" width="6" style="262" bestFit="1" customWidth="1"/>
    <col min="11544" max="11551" width="9.140625" style="262"/>
    <col min="11552" max="11552" width="2.42578125" style="262" customWidth="1"/>
    <col min="11553" max="11776" width="9.140625" style="262"/>
    <col min="11777" max="11777" width="19.85546875" style="262" customWidth="1"/>
    <col min="11778" max="11784" width="9.140625" style="262"/>
    <col min="11785" max="11785" width="13.85546875" style="262" customWidth="1"/>
    <col min="11786" max="11786" width="4" style="262" customWidth="1"/>
    <col min="11787" max="11787" width="10.7109375" style="262" customWidth="1"/>
    <col min="11788" max="11788" width="4.42578125" style="262" customWidth="1"/>
    <col min="11789" max="11789" width="10.7109375" style="262" customWidth="1"/>
    <col min="11790" max="11790" width="4.7109375" style="262" customWidth="1"/>
    <col min="11791" max="11791" width="5.140625" style="262" customWidth="1"/>
    <col min="11792" max="11797" width="3.7109375" style="262" customWidth="1"/>
    <col min="11798" max="11798" width="4" style="262" customWidth="1"/>
    <col min="11799" max="11799" width="6" style="262" bestFit="1" customWidth="1"/>
    <col min="11800" max="11807" width="9.140625" style="262"/>
    <col min="11808" max="11808" width="2.42578125" style="262" customWidth="1"/>
    <col min="11809" max="12032" width="9.140625" style="262"/>
    <col min="12033" max="12033" width="19.85546875" style="262" customWidth="1"/>
    <col min="12034" max="12040" width="9.140625" style="262"/>
    <col min="12041" max="12041" width="13.85546875" style="262" customWidth="1"/>
    <col min="12042" max="12042" width="4" style="262" customWidth="1"/>
    <col min="12043" max="12043" width="10.7109375" style="262" customWidth="1"/>
    <col min="12044" max="12044" width="4.42578125" style="262" customWidth="1"/>
    <col min="12045" max="12045" width="10.7109375" style="262" customWidth="1"/>
    <col min="12046" max="12046" width="4.7109375" style="262" customWidth="1"/>
    <col min="12047" max="12047" width="5.140625" style="262" customWidth="1"/>
    <col min="12048" max="12053" width="3.7109375" style="262" customWidth="1"/>
    <col min="12054" max="12054" width="4" style="262" customWidth="1"/>
    <col min="12055" max="12055" width="6" style="262" bestFit="1" customWidth="1"/>
    <col min="12056" max="12063" width="9.140625" style="262"/>
    <col min="12064" max="12064" width="2.42578125" style="262" customWidth="1"/>
    <col min="12065" max="12288" width="9.140625" style="262"/>
    <col min="12289" max="12289" width="19.85546875" style="262" customWidth="1"/>
    <col min="12290" max="12296" width="9.140625" style="262"/>
    <col min="12297" max="12297" width="13.85546875" style="262" customWidth="1"/>
    <col min="12298" max="12298" width="4" style="262" customWidth="1"/>
    <col min="12299" max="12299" width="10.7109375" style="262" customWidth="1"/>
    <col min="12300" max="12300" width="4.42578125" style="262" customWidth="1"/>
    <col min="12301" max="12301" width="10.7109375" style="262" customWidth="1"/>
    <col min="12302" max="12302" width="4.7109375" style="262" customWidth="1"/>
    <col min="12303" max="12303" width="5.140625" style="262" customWidth="1"/>
    <col min="12304" max="12309" width="3.7109375" style="262" customWidth="1"/>
    <col min="12310" max="12310" width="4" style="262" customWidth="1"/>
    <col min="12311" max="12311" width="6" style="262" bestFit="1" customWidth="1"/>
    <col min="12312" max="12319" width="9.140625" style="262"/>
    <col min="12320" max="12320" width="2.42578125" style="262" customWidth="1"/>
    <col min="12321" max="12544" width="9.140625" style="262"/>
    <col min="12545" max="12545" width="19.85546875" style="262" customWidth="1"/>
    <col min="12546" max="12552" width="9.140625" style="262"/>
    <col min="12553" max="12553" width="13.85546875" style="262" customWidth="1"/>
    <col min="12554" max="12554" width="4" style="262" customWidth="1"/>
    <col min="12555" max="12555" width="10.7109375" style="262" customWidth="1"/>
    <col min="12556" max="12556" width="4.42578125" style="262" customWidth="1"/>
    <col min="12557" max="12557" width="10.7109375" style="262" customWidth="1"/>
    <col min="12558" max="12558" width="4.7109375" style="262" customWidth="1"/>
    <col min="12559" max="12559" width="5.140625" style="262" customWidth="1"/>
    <col min="12560" max="12565" width="3.7109375" style="262" customWidth="1"/>
    <col min="12566" max="12566" width="4" style="262" customWidth="1"/>
    <col min="12567" max="12567" width="6" style="262" bestFit="1" customWidth="1"/>
    <col min="12568" max="12575" width="9.140625" style="262"/>
    <col min="12576" max="12576" width="2.42578125" style="262" customWidth="1"/>
    <col min="12577" max="12800" width="9.140625" style="262"/>
    <col min="12801" max="12801" width="19.85546875" style="262" customWidth="1"/>
    <col min="12802" max="12808" width="9.140625" style="262"/>
    <col min="12809" max="12809" width="13.85546875" style="262" customWidth="1"/>
    <col min="12810" max="12810" width="4" style="262" customWidth="1"/>
    <col min="12811" max="12811" width="10.7109375" style="262" customWidth="1"/>
    <col min="12812" max="12812" width="4.42578125" style="262" customWidth="1"/>
    <col min="12813" max="12813" width="10.7109375" style="262" customWidth="1"/>
    <col min="12814" max="12814" width="4.7109375" style="262" customWidth="1"/>
    <col min="12815" max="12815" width="5.140625" style="262" customWidth="1"/>
    <col min="12816" max="12821" width="3.7109375" style="262" customWidth="1"/>
    <col min="12822" max="12822" width="4" style="262" customWidth="1"/>
    <col min="12823" max="12823" width="6" style="262" bestFit="1" customWidth="1"/>
    <col min="12824" max="12831" width="9.140625" style="262"/>
    <col min="12832" max="12832" width="2.42578125" style="262" customWidth="1"/>
    <col min="12833" max="13056" width="9.140625" style="262"/>
    <col min="13057" max="13057" width="19.85546875" style="262" customWidth="1"/>
    <col min="13058" max="13064" width="9.140625" style="262"/>
    <col min="13065" max="13065" width="13.85546875" style="262" customWidth="1"/>
    <col min="13066" max="13066" width="4" style="262" customWidth="1"/>
    <col min="13067" max="13067" width="10.7109375" style="262" customWidth="1"/>
    <col min="13068" max="13068" width="4.42578125" style="262" customWidth="1"/>
    <col min="13069" max="13069" width="10.7109375" style="262" customWidth="1"/>
    <col min="13070" max="13070" width="4.7109375" style="262" customWidth="1"/>
    <col min="13071" max="13071" width="5.140625" style="262" customWidth="1"/>
    <col min="13072" max="13077" width="3.7109375" style="262" customWidth="1"/>
    <col min="13078" max="13078" width="4" style="262" customWidth="1"/>
    <col min="13079" max="13079" width="6" style="262" bestFit="1" customWidth="1"/>
    <col min="13080" max="13087" width="9.140625" style="262"/>
    <col min="13088" max="13088" width="2.42578125" style="262" customWidth="1"/>
    <col min="13089" max="13312" width="9.140625" style="262"/>
    <col min="13313" max="13313" width="19.85546875" style="262" customWidth="1"/>
    <col min="13314" max="13320" width="9.140625" style="262"/>
    <col min="13321" max="13321" width="13.85546875" style="262" customWidth="1"/>
    <col min="13322" max="13322" width="4" style="262" customWidth="1"/>
    <col min="13323" max="13323" width="10.7109375" style="262" customWidth="1"/>
    <col min="13324" max="13324" width="4.42578125" style="262" customWidth="1"/>
    <col min="13325" max="13325" width="10.7109375" style="262" customWidth="1"/>
    <col min="13326" max="13326" width="4.7109375" style="262" customWidth="1"/>
    <col min="13327" max="13327" width="5.140625" style="262" customWidth="1"/>
    <col min="13328" max="13333" width="3.7109375" style="262" customWidth="1"/>
    <col min="13334" max="13334" width="4" style="262" customWidth="1"/>
    <col min="13335" max="13335" width="6" style="262" bestFit="1" customWidth="1"/>
    <col min="13336" max="13343" width="9.140625" style="262"/>
    <col min="13344" max="13344" width="2.42578125" style="262" customWidth="1"/>
    <col min="13345" max="13568" width="9.140625" style="262"/>
    <col min="13569" max="13569" width="19.85546875" style="262" customWidth="1"/>
    <col min="13570" max="13576" width="9.140625" style="262"/>
    <col min="13577" max="13577" width="13.85546875" style="262" customWidth="1"/>
    <col min="13578" max="13578" width="4" style="262" customWidth="1"/>
    <col min="13579" max="13579" width="10.7109375" style="262" customWidth="1"/>
    <col min="13580" max="13580" width="4.42578125" style="262" customWidth="1"/>
    <col min="13581" max="13581" width="10.7109375" style="262" customWidth="1"/>
    <col min="13582" max="13582" width="4.7109375" style="262" customWidth="1"/>
    <col min="13583" max="13583" width="5.140625" style="262" customWidth="1"/>
    <col min="13584" max="13589" width="3.7109375" style="262" customWidth="1"/>
    <col min="13590" max="13590" width="4" style="262" customWidth="1"/>
    <col min="13591" max="13591" width="6" style="262" bestFit="1" customWidth="1"/>
    <col min="13592" max="13599" width="9.140625" style="262"/>
    <col min="13600" max="13600" width="2.42578125" style="262" customWidth="1"/>
    <col min="13601" max="13824" width="9.140625" style="262"/>
    <col min="13825" max="13825" width="19.85546875" style="262" customWidth="1"/>
    <col min="13826" max="13832" width="9.140625" style="262"/>
    <col min="13833" max="13833" width="13.85546875" style="262" customWidth="1"/>
    <col min="13834" max="13834" width="4" style="262" customWidth="1"/>
    <col min="13835" max="13835" width="10.7109375" style="262" customWidth="1"/>
    <col min="13836" max="13836" width="4.42578125" style="262" customWidth="1"/>
    <col min="13837" max="13837" width="10.7109375" style="262" customWidth="1"/>
    <col min="13838" max="13838" width="4.7109375" style="262" customWidth="1"/>
    <col min="13839" max="13839" width="5.140625" style="262" customWidth="1"/>
    <col min="13840" max="13845" width="3.7109375" style="262" customWidth="1"/>
    <col min="13846" max="13846" width="4" style="262" customWidth="1"/>
    <col min="13847" max="13847" width="6" style="262" bestFit="1" customWidth="1"/>
    <col min="13848" max="13855" width="9.140625" style="262"/>
    <col min="13856" max="13856" width="2.42578125" style="262" customWidth="1"/>
    <col min="13857" max="14080" width="9.140625" style="262"/>
    <col min="14081" max="14081" width="19.85546875" style="262" customWidth="1"/>
    <col min="14082" max="14088" width="9.140625" style="262"/>
    <col min="14089" max="14089" width="13.85546875" style="262" customWidth="1"/>
    <col min="14090" max="14090" width="4" style="262" customWidth="1"/>
    <col min="14091" max="14091" width="10.7109375" style="262" customWidth="1"/>
    <col min="14092" max="14092" width="4.42578125" style="262" customWidth="1"/>
    <col min="14093" max="14093" width="10.7109375" style="262" customWidth="1"/>
    <col min="14094" max="14094" width="4.7109375" style="262" customWidth="1"/>
    <col min="14095" max="14095" width="5.140625" style="262" customWidth="1"/>
    <col min="14096" max="14101" width="3.7109375" style="262" customWidth="1"/>
    <col min="14102" max="14102" width="4" style="262" customWidth="1"/>
    <col min="14103" max="14103" width="6" style="262" bestFit="1" customWidth="1"/>
    <col min="14104" max="14111" width="9.140625" style="262"/>
    <col min="14112" max="14112" width="2.42578125" style="262" customWidth="1"/>
    <col min="14113" max="14336" width="9.140625" style="262"/>
    <col min="14337" max="14337" width="19.85546875" style="262" customWidth="1"/>
    <col min="14338" max="14344" width="9.140625" style="262"/>
    <col min="14345" max="14345" width="13.85546875" style="262" customWidth="1"/>
    <col min="14346" max="14346" width="4" style="262" customWidth="1"/>
    <col min="14347" max="14347" width="10.7109375" style="262" customWidth="1"/>
    <col min="14348" max="14348" width="4.42578125" style="262" customWidth="1"/>
    <col min="14349" max="14349" width="10.7109375" style="262" customWidth="1"/>
    <col min="14350" max="14350" width="4.7109375" style="262" customWidth="1"/>
    <col min="14351" max="14351" width="5.140625" style="262" customWidth="1"/>
    <col min="14352" max="14357" width="3.7109375" style="262" customWidth="1"/>
    <col min="14358" max="14358" width="4" style="262" customWidth="1"/>
    <col min="14359" max="14359" width="6" style="262" bestFit="1" customWidth="1"/>
    <col min="14360" max="14367" width="9.140625" style="262"/>
    <col min="14368" max="14368" width="2.42578125" style="262" customWidth="1"/>
    <col min="14369" max="14592" width="9.140625" style="262"/>
    <col min="14593" max="14593" width="19.85546875" style="262" customWidth="1"/>
    <col min="14594" max="14600" width="9.140625" style="262"/>
    <col min="14601" max="14601" width="13.85546875" style="262" customWidth="1"/>
    <col min="14602" max="14602" width="4" style="262" customWidth="1"/>
    <col min="14603" max="14603" width="10.7109375" style="262" customWidth="1"/>
    <col min="14604" max="14604" width="4.42578125" style="262" customWidth="1"/>
    <col min="14605" max="14605" width="10.7109375" style="262" customWidth="1"/>
    <col min="14606" max="14606" width="4.7109375" style="262" customWidth="1"/>
    <col min="14607" max="14607" width="5.140625" style="262" customWidth="1"/>
    <col min="14608" max="14613" width="3.7109375" style="262" customWidth="1"/>
    <col min="14614" max="14614" width="4" style="262" customWidth="1"/>
    <col min="14615" max="14615" width="6" style="262" bestFit="1" customWidth="1"/>
    <col min="14616" max="14623" width="9.140625" style="262"/>
    <col min="14624" max="14624" width="2.42578125" style="262" customWidth="1"/>
    <col min="14625" max="14848" width="9.140625" style="262"/>
    <col min="14849" max="14849" width="19.85546875" style="262" customWidth="1"/>
    <col min="14850" max="14856" width="9.140625" style="262"/>
    <col min="14857" max="14857" width="13.85546875" style="262" customWidth="1"/>
    <col min="14858" max="14858" width="4" style="262" customWidth="1"/>
    <col min="14859" max="14859" width="10.7109375" style="262" customWidth="1"/>
    <col min="14860" max="14860" width="4.42578125" style="262" customWidth="1"/>
    <col min="14861" max="14861" width="10.7109375" style="262" customWidth="1"/>
    <col min="14862" max="14862" width="4.7109375" style="262" customWidth="1"/>
    <col min="14863" max="14863" width="5.140625" style="262" customWidth="1"/>
    <col min="14864" max="14869" width="3.7109375" style="262" customWidth="1"/>
    <col min="14870" max="14870" width="4" style="262" customWidth="1"/>
    <col min="14871" max="14871" width="6" style="262" bestFit="1" customWidth="1"/>
    <col min="14872" max="14879" width="9.140625" style="262"/>
    <col min="14880" max="14880" width="2.42578125" style="262" customWidth="1"/>
    <col min="14881" max="15104" width="9.140625" style="262"/>
    <col min="15105" max="15105" width="19.85546875" style="262" customWidth="1"/>
    <col min="15106" max="15112" width="9.140625" style="262"/>
    <col min="15113" max="15113" width="13.85546875" style="262" customWidth="1"/>
    <col min="15114" max="15114" width="4" style="262" customWidth="1"/>
    <col min="15115" max="15115" width="10.7109375" style="262" customWidth="1"/>
    <col min="15116" max="15116" width="4.42578125" style="262" customWidth="1"/>
    <col min="15117" max="15117" width="10.7109375" style="262" customWidth="1"/>
    <col min="15118" max="15118" width="4.7109375" style="262" customWidth="1"/>
    <col min="15119" max="15119" width="5.140625" style="262" customWidth="1"/>
    <col min="15120" max="15125" width="3.7109375" style="262" customWidth="1"/>
    <col min="15126" max="15126" width="4" style="262" customWidth="1"/>
    <col min="15127" max="15127" width="6" style="262" bestFit="1" customWidth="1"/>
    <col min="15128" max="15135" width="9.140625" style="262"/>
    <col min="15136" max="15136" width="2.42578125" style="262" customWidth="1"/>
    <col min="15137" max="15360" width="9.140625" style="262"/>
    <col min="15361" max="15361" width="19.85546875" style="262" customWidth="1"/>
    <col min="15362" max="15368" width="9.140625" style="262"/>
    <col min="15369" max="15369" width="13.85546875" style="262" customWidth="1"/>
    <col min="15370" max="15370" width="4" style="262" customWidth="1"/>
    <col min="15371" max="15371" width="10.7109375" style="262" customWidth="1"/>
    <col min="15372" max="15372" width="4.42578125" style="262" customWidth="1"/>
    <col min="15373" max="15373" width="10.7109375" style="262" customWidth="1"/>
    <col min="15374" max="15374" width="4.7109375" style="262" customWidth="1"/>
    <col min="15375" max="15375" width="5.140625" style="262" customWidth="1"/>
    <col min="15376" max="15381" width="3.7109375" style="262" customWidth="1"/>
    <col min="15382" max="15382" width="4" style="262" customWidth="1"/>
    <col min="15383" max="15383" width="6" style="262" bestFit="1" customWidth="1"/>
    <col min="15384" max="15391" width="9.140625" style="262"/>
    <col min="15392" max="15392" width="2.42578125" style="262" customWidth="1"/>
    <col min="15393" max="15616" width="9.140625" style="262"/>
    <col min="15617" max="15617" width="19.85546875" style="262" customWidth="1"/>
    <col min="15618" max="15624" width="9.140625" style="262"/>
    <col min="15625" max="15625" width="13.85546875" style="262" customWidth="1"/>
    <col min="15626" max="15626" width="4" style="262" customWidth="1"/>
    <col min="15627" max="15627" width="10.7109375" style="262" customWidth="1"/>
    <col min="15628" max="15628" width="4.42578125" style="262" customWidth="1"/>
    <col min="15629" max="15629" width="10.7109375" style="262" customWidth="1"/>
    <col min="15630" max="15630" width="4.7109375" style="262" customWidth="1"/>
    <col min="15631" max="15631" width="5.140625" style="262" customWidth="1"/>
    <col min="15632" max="15637" width="3.7109375" style="262" customWidth="1"/>
    <col min="15638" max="15638" width="4" style="262" customWidth="1"/>
    <col min="15639" max="15639" width="6" style="262" bestFit="1" customWidth="1"/>
    <col min="15640" max="15647" width="9.140625" style="262"/>
    <col min="15648" max="15648" width="2.42578125" style="262" customWidth="1"/>
    <col min="15649" max="15872" width="9.140625" style="262"/>
    <col min="15873" max="15873" width="19.85546875" style="262" customWidth="1"/>
    <col min="15874" max="15880" width="9.140625" style="262"/>
    <col min="15881" max="15881" width="13.85546875" style="262" customWidth="1"/>
    <col min="15882" max="15882" width="4" style="262" customWidth="1"/>
    <col min="15883" max="15883" width="10.7109375" style="262" customWidth="1"/>
    <col min="15884" max="15884" width="4.42578125" style="262" customWidth="1"/>
    <col min="15885" max="15885" width="10.7109375" style="262" customWidth="1"/>
    <col min="15886" max="15886" width="4.7109375" style="262" customWidth="1"/>
    <col min="15887" max="15887" width="5.140625" style="262" customWidth="1"/>
    <col min="15888" max="15893" width="3.7109375" style="262" customWidth="1"/>
    <col min="15894" max="15894" width="4" style="262" customWidth="1"/>
    <col min="15895" max="15895" width="6" style="262" bestFit="1" customWidth="1"/>
    <col min="15896" max="15903" width="9.140625" style="262"/>
    <col min="15904" max="15904" width="2.42578125" style="262" customWidth="1"/>
    <col min="15905" max="16128" width="9.140625" style="262"/>
    <col min="16129" max="16129" width="19.85546875" style="262" customWidth="1"/>
    <col min="16130" max="16136" width="9.140625" style="262"/>
    <col min="16137" max="16137" width="13.85546875" style="262" customWidth="1"/>
    <col min="16138" max="16138" width="4" style="262" customWidth="1"/>
    <col min="16139" max="16139" width="10.7109375" style="262" customWidth="1"/>
    <col min="16140" max="16140" width="4.42578125" style="262" customWidth="1"/>
    <col min="16141" max="16141" width="10.7109375" style="262" customWidth="1"/>
    <col min="16142" max="16142" width="4.7109375" style="262" customWidth="1"/>
    <col min="16143" max="16143" width="5.140625" style="262" customWidth="1"/>
    <col min="16144" max="16149" width="3.7109375" style="262" customWidth="1"/>
    <col min="16150" max="16150" width="4" style="262" customWidth="1"/>
    <col min="16151" max="16151" width="6" style="262" bestFit="1" customWidth="1"/>
    <col min="16152" max="16159" width="9.140625" style="262"/>
    <col min="16160" max="16160" width="2.42578125" style="262" customWidth="1"/>
    <col min="16161" max="16384" width="9.140625" style="262"/>
  </cols>
  <sheetData>
    <row r="1" spans="1:36" ht="23.25" x14ac:dyDescent="0.35">
      <c r="A1" s="265" t="s">
        <v>217</v>
      </c>
      <c r="B1" s="266"/>
      <c r="C1" s="266"/>
      <c r="D1" s="266"/>
      <c r="E1" s="266"/>
      <c r="F1" s="266"/>
      <c r="G1" s="266"/>
      <c r="H1" s="266"/>
      <c r="I1" s="266"/>
      <c r="J1" s="266"/>
      <c r="K1" s="266"/>
    </row>
    <row r="2" spans="1:36" ht="13.5" customHeight="1" thickBot="1" x14ac:dyDescent="0.25">
      <c r="AG2" s="494" t="s">
        <v>218</v>
      </c>
      <c r="AH2" s="494" t="s">
        <v>219</v>
      </c>
      <c r="AJ2" s="493" t="s">
        <v>250</v>
      </c>
    </row>
    <row r="3" spans="1:36" ht="13.5" thickBot="1" x14ac:dyDescent="0.25">
      <c r="A3" s="56"/>
      <c r="B3" s="310" t="s">
        <v>220</v>
      </c>
      <c r="C3" s="311"/>
      <c r="D3" s="442" t="s">
        <v>221</v>
      </c>
      <c r="E3" s="444"/>
      <c r="F3" s="442"/>
      <c r="G3" s="444"/>
      <c r="J3" s="267" t="s">
        <v>222</v>
      </c>
      <c r="K3" s="260"/>
      <c r="L3" s="260"/>
      <c r="M3" s="260"/>
      <c r="N3" s="260"/>
      <c r="O3" s="260"/>
      <c r="P3" s="260"/>
      <c r="Q3" s="260"/>
      <c r="R3" s="260"/>
      <c r="S3" s="260"/>
      <c r="T3" s="260"/>
      <c r="U3" s="261"/>
      <c r="V3" s="4"/>
      <c r="X3" s="4">
        <v>1</v>
      </c>
      <c r="Y3" s="4">
        <v>2</v>
      </c>
      <c r="Z3" s="4">
        <v>3</v>
      </c>
      <c r="AA3" s="56">
        <v>4</v>
      </c>
      <c r="AB3" s="56">
        <v>5</v>
      </c>
      <c r="AC3" s="56">
        <v>6</v>
      </c>
      <c r="AD3" s="56">
        <v>7</v>
      </c>
      <c r="AG3" s="494"/>
      <c r="AH3" s="494"/>
      <c r="AJ3" s="493"/>
    </row>
    <row r="4" spans="1:36" ht="15.75" thickBot="1" x14ac:dyDescent="0.3">
      <c r="A4" s="56"/>
      <c r="B4" s="312" t="s">
        <v>223</v>
      </c>
      <c r="C4" s="313"/>
      <c r="D4" s="268" t="s">
        <v>224</v>
      </c>
      <c r="E4" s="120" t="s">
        <v>225</v>
      </c>
      <c r="F4" s="268"/>
      <c r="G4" s="120"/>
      <c r="H4" s="97" t="s">
        <v>226</v>
      </c>
      <c r="I4" s="269" t="s">
        <v>227</v>
      </c>
      <c r="J4" s="495" t="s">
        <v>74</v>
      </c>
      <c r="K4" s="496"/>
      <c r="L4" s="497" t="s">
        <v>240</v>
      </c>
      <c r="M4" s="496"/>
      <c r="N4" s="496"/>
      <c r="O4" s="496"/>
      <c r="P4" s="496"/>
      <c r="Q4" s="496"/>
      <c r="R4" s="496"/>
      <c r="S4" s="498"/>
      <c r="T4" s="496"/>
      <c r="U4" s="498"/>
      <c r="V4" s="4"/>
      <c r="W4" s="263"/>
      <c r="X4" s="307" t="s">
        <v>241</v>
      </c>
      <c r="Y4" s="308" t="s">
        <v>242</v>
      </c>
      <c r="Z4" s="308" t="s">
        <v>243</v>
      </c>
      <c r="AA4" s="308" t="s">
        <v>244</v>
      </c>
      <c r="AB4" s="308" t="s">
        <v>33</v>
      </c>
      <c r="AC4" s="309" t="s">
        <v>245</v>
      </c>
      <c r="AD4" s="309" t="s">
        <v>246</v>
      </c>
      <c r="AE4" s="309" t="s">
        <v>32</v>
      </c>
      <c r="AG4" s="494"/>
      <c r="AH4" s="494"/>
      <c r="AJ4" s="493"/>
    </row>
    <row r="5" spans="1:36" ht="15.95" customHeight="1" x14ac:dyDescent="0.3">
      <c r="A5" s="56"/>
      <c r="B5" s="314">
        <v>1</v>
      </c>
      <c r="C5" s="315" t="s">
        <v>7</v>
      </c>
      <c r="D5" s="270">
        <f t="shared" ref="D5:D24" si="0">COUNTIF(OnCallList,C5)</f>
        <v>23</v>
      </c>
      <c r="E5" s="271">
        <f t="shared" ref="E5:E24" si="1">D5-$D$26</f>
        <v>0.125</v>
      </c>
      <c r="F5" s="270"/>
      <c r="G5" s="272"/>
      <c r="H5" s="273"/>
      <c r="I5" s="274">
        <v>1</v>
      </c>
      <c r="J5" s="275">
        <v>11</v>
      </c>
      <c r="K5" s="140" t="str">
        <f t="shared" ref="K5:K24" si="2">VLOOKUP(J5,PartnerLookup,2)</f>
        <v>LDP</v>
      </c>
      <c r="L5" s="140">
        <v>12</v>
      </c>
      <c r="M5" s="140" t="str">
        <f t="shared" ref="M5:M24" si="3">VLOOKUP(L5,PartnerLookup,2)</f>
        <v>RJR</v>
      </c>
      <c r="N5" s="140"/>
      <c r="O5" s="140"/>
      <c r="P5" s="140"/>
      <c r="Q5" s="140"/>
      <c r="R5" s="140"/>
      <c r="S5" s="140"/>
      <c r="T5" s="140"/>
      <c r="U5" s="177"/>
      <c r="V5" s="4"/>
      <c r="W5" s="322" t="str">
        <f t="shared" ref="W5:W24" si="4">C5</f>
        <v>DBC</v>
      </c>
      <c r="X5" s="305">
        <f t="shared" ref="X5:AD14" si="5">COUNTIF(X$37:X$402,$C5)</f>
        <v>3</v>
      </c>
      <c r="Y5" s="305">
        <f t="shared" si="5"/>
        <v>3</v>
      </c>
      <c r="Z5" s="305">
        <f t="shared" si="5"/>
        <v>5</v>
      </c>
      <c r="AA5" s="305">
        <f t="shared" si="5"/>
        <v>3</v>
      </c>
      <c r="AB5" s="305">
        <f t="shared" si="5"/>
        <v>3</v>
      </c>
      <c r="AC5" s="305">
        <f t="shared" si="5"/>
        <v>3</v>
      </c>
      <c r="AD5" s="305">
        <f t="shared" si="5"/>
        <v>3</v>
      </c>
      <c r="AE5" s="305">
        <f>SUM(X5:AA5)</f>
        <v>14</v>
      </c>
      <c r="AG5" s="276">
        <f>52/$W$26*$I5</f>
        <v>3.3548387096774195</v>
      </c>
      <c r="AH5" s="276">
        <f>(5*52)/$W$26*$I5</f>
        <v>16.774193548387096</v>
      </c>
      <c r="AJ5" s="306">
        <f>$W$27*I5</f>
        <v>3.3548387096774195</v>
      </c>
    </row>
    <row r="6" spans="1:36" ht="15.95" customHeight="1" x14ac:dyDescent="0.3">
      <c r="A6" s="56"/>
      <c r="B6" s="316">
        <v>2</v>
      </c>
      <c r="C6" s="317" t="s">
        <v>200</v>
      </c>
      <c r="D6" s="270">
        <f t="shared" si="0"/>
        <v>25</v>
      </c>
      <c r="E6" s="271">
        <f t="shared" si="1"/>
        <v>2.125</v>
      </c>
      <c r="F6" s="270"/>
      <c r="G6" s="272"/>
      <c r="H6" s="273"/>
      <c r="I6" s="274">
        <v>1</v>
      </c>
      <c r="J6" s="12">
        <v>13</v>
      </c>
      <c r="K6" s="140" t="str">
        <f t="shared" si="2"/>
        <v>AJR</v>
      </c>
      <c r="L6" s="10">
        <v>7</v>
      </c>
      <c r="M6" s="10" t="str">
        <f t="shared" si="3"/>
        <v>GBH</v>
      </c>
      <c r="N6" s="10"/>
      <c r="O6" s="10"/>
      <c r="P6" s="10"/>
      <c r="Q6" s="10"/>
      <c r="R6" s="10"/>
      <c r="S6" s="10"/>
      <c r="T6" s="10"/>
      <c r="U6" s="13"/>
      <c r="V6" s="4"/>
      <c r="W6" s="323" t="str">
        <f t="shared" si="4"/>
        <v>PJC</v>
      </c>
      <c r="X6" s="305">
        <f t="shared" si="5"/>
        <v>3</v>
      </c>
      <c r="Y6" s="305">
        <f t="shared" si="5"/>
        <v>4</v>
      </c>
      <c r="Z6" s="305">
        <f t="shared" si="5"/>
        <v>4</v>
      </c>
      <c r="AA6" s="305">
        <f t="shared" si="5"/>
        <v>3</v>
      </c>
      <c r="AB6" s="305">
        <f t="shared" si="5"/>
        <v>3</v>
      </c>
      <c r="AC6" s="305">
        <f t="shared" si="5"/>
        <v>4</v>
      </c>
      <c r="AD6" s="305">
        <f t="shared" si="5"/>
        <v>4</v>
      </c>
      <c r="AE6" s="305">
        <f t="shared" ref="AE6:AE24" si="6">SUM(X6:AA6)</f>
        <v>14</v>
      </c>
      <c r="AG6" s="276">
        <f t="shared" ref="AG6:AG24" si="7">52/$W$26*I6</f>
        <v>3.3548387096774195</v>
      </c>
      <c r="AH6" s="276">
        <f t="shared" ref="AH6:AH24" si="8">(5*52)/$W$26*$I6</f>
        <v>16.774193548387096</v>
      </c>
      <c r="AJ6" s="306">
        <f t="shared" ref="AJ6:AJ24" si="9">$W$27*I6</f>
        <v>3.3548387096774195</v>
      </c>
    </row>
    <row r="7" spans="1:36" ht="15.95" customHeight="1" x14ac:dyDescent="0.3">
      <c r="A7" s="56"/>
      <c r="B7" s="316">
        <v>3</v>
      </c>
      <c r="C7" s="318" t="s">
        <v>99</v>
      </c>
      <c r="D7" s="270">
        <f t="shared" si="0"/>
        <v>23</v>
      </c>
      <c r="E7" s="271">
        <f t="shared" si="1"/>
        <v>0.125</v>
      </c>
      <c r="F7" s="270"/>
      <c r="G7" s="272"/>
      <c r="H7" s="273"/>
      <c r="I7" s="274">
        <v>1</v>
      </c>
      <c r="J7" s="12">
        <v>9</v>
      </c>
      <c r="K7" s="140" t="str">
        <f t="shared" si="2"/>
        <v>DJM</v>
      </c>
      <c r="L7" s="10">
        <v>1</v>
      </c>
      <c r="M7" s="10" t="str">
        <f t="shared" si="3"/>
        <v>DBC</v>
      </c>
      <c r="N7" s="10"/>
      <c r="O7" s="10"/>
      <c r="P7" s="10"/>
      <c r="Q7" s="10"/>
      <c r="R7" s="10"/>
      <c r="S7" s="10"/>
      <c r="T7" s="10"/>
      <c r="U7" s="13"/>
      <c r="V7" s="4"/>
      <c r="W7" s="323" t="str">
        <f t="shared" si="4"/>
        <v>RAC</v>
      </c>
      <c r="X7" s="305">
        <f t="shared" si="5"/>
        <v>4</v>
      </c>
      <c r="Y7" s="305">
        <f t="shared" si="5"/>
        <v>5</v>
      </c>
      <c r="Z7" s="305">
        <f t="shared" si="5"/>
        <v>2</v>
      </c>
      <c r="AA7" s="305">
        <f t="shared" si="5"/>
        <v>3</v>
      </c>
      <c r="AB7" s="305">
        <f t="shared" si="5"/>
        <v>3</v>
      </c>
      <c r="AC7" s="305">
        <f t="shared" si="5"/>
        <v>3</v>
      </c>
      <c r="AD7" s="305">
        <f t="shared" si="5"/>
        <v>3</v>
      </c>
      <c r="AE7" s="305">
        <f t="shared" si="6"/>
        <v>14</v>
      </c>
      <c r="AG7" s="276">
        <f t="shared" si="7"/>
        <v>3.3548387096774195</v>
      </c>
      <c r="AH7" s="276">
        <f t="shared" si="8"/>
        <v>16.774193548387096</v>
      </c>
      <c r="AJ7" s="306">
        <f t="shared" si="9"/>
        <v>3.3548387096774195</v>
      </c>
    </row>
    <row r="8" spans="1:36" ht="15.95" customHeight="1" x14ac:dyDescent="0.3">
      <c r="A8" s="56"/>
      <c r="B8" s="316">
        <v>4</v>
      </c>
      <c r="C8" s="317" t="s">
        <v>239</v>
      </c>
      <c r="D8" s="270">
        <f t="shared" si="0"/>
        <v>19</v>
      </c>
      <c r="E8" s="271">
        <f t="shared" si="1"/>
        <v>-3.875</v>
      </c>
      <c r="F8" s="270"/>
      <c r="G8" s="272"/>
      <c r="H8" s="273"/>
      <c r="I8" s="274">
        <v>0.75</v>
      </c>
      <c r="J8" s="12">
        <v>2</v>
      </c>
      <c r="K8" s="140" t="str">
        <f t="shared" si="2"/>
        <v>PJC</v>
      </c>
      <c r="L8" s="10">
        <v>14</v>
      </c>
      <c r="M8" s="10" t="str">
        <f t="shared" si="3"/>
        <v>MFS</v>
      </c>
      <c r="N8" s="10"/>
      <c r="O8" s="10"/>
      <c r="P8" s="10"/>
      <c r="Q8" s="10"/>
      <c r="R8" s="10"/>
      <c r="S8" s="10"/>
      <c r="T8" s="10"/>
      <c r="U8" s="13"/>
      <c r="V8" s="4"/>
      <c r="W8" s="323" t="str">
        <f t="shared" si="4"/>
        <v>REC</v>
      </c>
      <c r="X8" s="305">
        <f t="shared" si="5"/>
        <v>3</v>
      </c>
      <c r="Y8" s="305">
        <f t="shared" si="5"/>
        <v>2</v>
      </c>
      <c r="Z8" s="305">
        <f t="shared" si="5"/>
        <v>2</v>
      </c>
      <c r="AA8" s="305">
        <f t="shared" si="5"/>
        <v>3</v>
      </c>
      <c r="AB8" s="305">
        <f t="shared" si="5"/>
        <v>3</v>
      </c>
      <c r="AC8" s="305">
        <f t="shared" si="5"/>
        <v>3</v>
      </c>
      <c r="AD8" s="305">
        <f t="shared" si="5"/>
        <v>3</v>
      </c>
      <c r="AE8" s="305">
        <f t="shared" si="6"/>
        <v>10</v>
      </c>
      <c r="AG8" s="276">
        <f t="shared" si="7"/>
        <v>2.5161290322580645</v>
      </c>
      <c r="AH8" s="276">
        <f t="shared" si="8"/>
        <v>12.580645161290322</v>
      </c>
      <c r="AJ8" s="306">
        <f t="shared" si="9"/>
        <v>2.5161290322580645</v>
      </c>
    </row>
    <row r="9" spans="1:36" ht="15.95" customHeight="1" x14ac:dyDescent="0.3">
      <c r="A9" s="56"/>
      <c r="B9" s="316">
        <v>5</v>
      </c>
      <c r="C9" s="317" t="s">
        <v>127</v>
      </c>
      <c r="D9" s="270">
        <f t="shared" si="0"/>
        <v>23</v>
      </c>
      <c r="E9" s="271">
        <f t="shared" si="1"/>
        <v>0.125</v>
      </c>
      <c r="F9" s="270"/>
      <c r="G9" s="272"/>
      <c r="H9" s="273"/>
      <c r="I9" s="274">
        <v>1</v>
      </c>
      <c r="J9" s="12">
        <v>7</v>
      </c>
      <c r="K9" s="140" t="str">
        <f t="shared" si="2"/>
        <v>GBH</v>
      </c>
      <c r="L9" s="10">
        <v>13</v>
      </c>
      <c r="M9" s="10" t="str">
        <f t="shared" si="3"/>
        <v>AJR</v>
      </c>
      <c r="N9" s="10"/>
      <c r="O9" s="10"/>
      <c r="P9" s="10"/>
      <c r="Q9" s="10"/>
      <c r="R9" s="10"/>
      <c r="S9" s="10"/>
      <c r="T9" s="10"/>
      <c r="U9" s="13"/>
      <c r="V9" s="4"/>
      <c r="W9" s="323" t="str">
        <f t="shared" si="4"/>
        <v>JGE</v>
      </c>
      <c r="X9" s="305">
        <f t="shared" si="5"/>
        <v>4</v>
      </c>
      <c r="Y9" s="305">
        <f t="shared" si="5"/>
        <v>4</v>
      </c>
      <c r="Z9" s="305">
        <f t="shared" si="5"/>
        <v>3</v>
      </c>
      <c r="AA9" s="305">
        <f t="shared" si="5"/>
        <v>3</v>
      </c>
      <c r="AB9" s="305">
        <f t="shared" si="5"/>
        <v>3</v>
      </c>
      <c r="AC9" s="305">
        <f t="shared" si="5"/>
        <v>3</v>
      </c>
      <c r="AD9" s="305">
        <f t="shared" si="5"/>
        <v>3</v>
      </c>
      <c r="AE9" s="305">
        <f t="shared" si="6"/>
        <v>14</v>
      </c>
      <c r="AG9" s="276">
        <f t="shared" si="7"/>
        <v>3.3548387096774195</v>
      </c>
      <c r="AH9" s="276">
        <f t="shared" si="8"/>
        <v>16.774193548387096</v>
      </c>
      <c r="AJ9" s="306">
        <f t="shared" si="9"/>
        <v>3.3548387096774195</v>
      </c>
    </row>
    <row r="10" spans="1:36" ht="15.95" customHeight="1" x14ac:dyDescent="0.3">
      <c r="A10" s="56"/>
      <c r="B10" s="316">
        <v>6</v>
      </c>
      <c r="C10" s="317" t="s">
        <v>100</v>
      </c>
      <c r="D10" s="270">
        <f t="shared" si="0"/>
        <v>23</v>
      </c>
      <c r="E10" s="271">
        <f t="shared" si="1"/>
        <v>0.125</v>
      </c>
      <c r="F10" s="270"/>
      <c r="G10" s="272"/>
      <c r="H10" s="277"/>
      <c r="I10" s="274">
        <v>1</v>
      </c>
      <c r="J10" s="12">
        <v>8</v>
      </c>
      <c r="K10" s="140" t="str">
        <f t="shared" si="2"/>
        <v>GAH</v>
      </c>
      <c r="L10" s="10">
        <v>8</v>
      </c>
      <c r="M10" s="10" t="str">
        <f t="shared" si="3"/>
        <v>GAH</v>
      </c>
      <c r="N10" s="10"/>
      <c r="O10" s="10"/>
      <c r="P10" s="10"/>
      <c r="Q10" s="10"/>
      <c r="R10" s="10"/>
      <c r="S10" s="10"/>
      <c r="T10" s="10"/>
      <c r="U10" s="13"/>
      <c r="V10" s="4"/>
      <c r="W10" s="323" t="str">
        <f t="shared" si="4"/>
        <v>SPF</v>
      </c>
      <c r="X10" s="305">
        <f t="shared" si="5"/>
        <v>2</v>
      </c>
      <c r="Y10" s="305">
        <f t="shared" si="5"/>
        <v>5</v>
      </c>
      <c r="Z10" s="305">
        <f t="shared" si="5"/>
        <v>4</v>
      </c>
      <c r="AA10" s="305">
        <f t="shared" si="5"/>
        <v>3</v>
      </c>
      <c r="AB10" s="305">
        <f t="shared" si="5"/>
        <v>3</v>
      </c>
      <c r="AC10" s="305">
        <f t="shared" si="5"/>
        <v>3</v>
      </c>
      <c r="AD10" s="305">
        <f t="shared" si="5"/>
        <v>3</v>
      </c>
      <c r="AE10" s="305">
        <f t="shared" si="6"/>
        <v>14</v>
      </c>
      <c r="AG10" s="276">
        <f t="shared" si="7"/>
        <v>3.3548387096774195</v>
      </c>
      <c r="AH10" s="276">
        <f t="shared" si="8"/>
        <v>16.774193548387096</v>
      </c>
      <c r="AJ10" s="306">
        <f t="shared" si="9"/>
        <v>3.3548387096774195</v>
      </c>
    </row>
    <row r="11" spans="1:36" ht="15.95" customHeight="1" x14ac:dyDescent="0.3">
      <c r="A11" s="56"/>
      <c r="B11" s="316">
        <v>7</v>
      </c>
      <c r="C11" s="317" t="s">
        <v>2</v>
      </c>
      <c r="D11" s="270">
        <f t="shared" si="0"/>
        <v>19</v>
      </c>
      <c r="E11" s="271">
        <f t="shared" si="1"/>
        <v>-3.875</v>
      </c>
      <c r="F11" s="270"/>
      <c r="G11" s="272"/>
      <c r="H11" s="277" t="s">
        <v>117</v>
      </c>
      <c r="I11" s="274">
        <v>0.75</v>
      </c>
      <c r="J11" s="12">
        <v>4</v>
      </c>
      <c r="K11" s="140" t="str">
        <f t="shared" si="2"/>
        <v>REC</v>
      </c>
      <c r="L11" s="10">
        <v>9</v>
      </c>
      <c r="M11" s="10" t="str">
        <f t="shared" si="3"/>
        <v>DJM</v>
      </c>
      <c r="N11" s="10"/>
      <c r="O11" s="10"/>
      <c r="P11" s="10"/>
      <c r="Q11" s="10"/>
      <c r="R11" s="10"/>
      <c r="S11" s="10"/>
      <c r="T11" s="10"/>
      <c r="U11" s="13"/>
      <c r="V11" s="4"/>
      <c r="W11" s="323" t="str">
        <f t="shared" si="4"/>
        <v>GBH</v>
      </c>
      <c r="X11" s="305">
        <f t="shared" si="5"/>
        <v>3</v>
      </c>
      <c r="Y11" s="305">
        <f t="shared" si="5"/>
        <v>1</v>
      </c>
      <c r="Z11" s="305">
        <f t="shared" si="5"/>
        <v>2</v>
      </c>
      <c r="AA11" s="305">
        <f t="shared" si="5"/>
        <v>4</v>
      </c>
      <c r="AB11" s="305">
        <f t="shared" si="5"/>
        <v>3</v>
      </c>
      <c r="AC11" s="305">
        <f t="shared" si="5"/>
        <v>3</v>
      </c>
      <c r="AD11" s="305">
        <f t="shared" si="5"/>
        <v>3</v>
      </c>
      <c r="AE11" s="305">
        <f t="shared" si="6"/>
        <v>10</v>
      </c>
      <c r="AG11" s="276">
        <f t="shared" si="7"/>
        <v>2.5161290322580645</v>
      </c>
      <c r="AH11" s="276">
        <f t="shared" si="8"/>
        <v>12.580645161290322</v>
      </c>
      <c r="AJ11" s="306">
        <f t="shared" si="9"/>
        <v>2.5161290322580645</v>
      </c>
    </row>
    <row r="12" spans="1:36" ht="15.95" customHeight="1" x14ac:dyDescent="0.3">
      <c r="A12" s="56"/>
      <c r="B12" s="316">
        <v>8</v>
      </c>
      <c r="C12" s="317" t="s">
        <v>6</v>
      </c>
      <c r="D12" s="270">
        <f t="shared" si="0"/>
        <v>24</v>
      </c>
      <c r="E12" s="271">
        <f t="shared" si="1"/>
        <v>1.125</v>
      </c>
      <c r="F12" s="270"/>
      <c r="G12" s="272"/>
      <c r="H12" s="273"/>
      <c r="I12" s="274">
        <v>1</v>
      </c>
      <c r="J12" s="12">
        <v>5</v>
      </c>
      <c r="K12" s="140" t="str">
        <f t="shared" si="2"/>
        <v>JGE</v>
      </c>
      <c r="L12" s="10">
        <v>5</v>
      </c>
      <c r="M12" s="10" t="str">
        <f t="shared" si="3"/>
        <v>JGE</v>
      </c>
      <c r="N12" s="10"/>
      <c r="O12" s="10"/>
      <c r="P12" s="10"/>
      <c r="Q12" s="10"/>
      <c r="R12" s="10"/>
      <c r="S12" s="10"/>
      <c r="T12" s="10"/>
      <c r="U12" s="13"/>
      <c r="V12" s="4"/>
      <c r="W12" s="323" t="str">
        <f t="shared" si="4"/>
        <v>GAH</v>
      </c>
      <c r="X12" s="305">
        <f t="shared" si="5"/>
        <v>2</v>
      </c>
      <c r="Y12" s="305">
        <f t="shared" si="5"/>
        <v>3</v>
      </c>
      <c r="Z12" s="305">
        <f t="shared" si="5"/>
        <v>5</v>
      </c>
      <c r="AA12" s="305">
        <f t="shared" si="5"/>
        <v>4</v>
      </c>
      <c r="AB12" s="305">
        <f t="shared" si="5"/>
        <v>4</v>
      </c>
      <c r="AC12" s="305">
        <f t="shared" si="5"/>
        <v>3</v>
      </c>
      <c r="AD12" s="305">
        <f t="shared" si="5"/>
        <v>3</v>
      </c>
      <c r="AE12" s="305">
        <f t="shared" si="6"/>
        <v>14</v>
      </c>
      <c r="AG12" s="276">
        <f t="shared" si="7"/>
        <v>3.3548387096774195</v>
      </c>
      <c r="AH12" s="276">
        <f t="shared" si="8"/>
        <v>16.774193548387096</v>
      </c>
      <c r="AJ12" s="306">
        <f t="shared" si="9"/>
        <v>3.3548387096774195</v>
      </c>
    </row>
    <row r="13" spans="1:36" ht="15.95" customHeight="1" x14ac:dyDescent="0.3">
      <c r="A13" s="56"/>
      <c r="B13" s="316">
        <v>9</v>
      </c>
      <c r="C13" s="317" t="s">
        <v>94</v>
      </c>
      <c r="D13" s="270">
        <f t="shared" si="0"/>
        <v>23</v>
      </c>
      <c r="E13" s="271">
        <f t="shared" si="1"/>
        <v>0.125</v>
      </c>
      <c r="F13" s="270"/>
      <c r="G13" s="272"/>
      <c r="H13" s="277"/>
      <c r="I13" s="274">
        <v>1</v>
      </c>
      <c r="J13" s="12">
        <v>6</v>
      </c>
      <c r="K13" s="140" t="str">
        <f t="shared" si="2"/>
        <v>SPF</v>
      </c>
      <c r="L13" s="10">
        <v>6</v>
      </c>
      <c r="M13" s="10" t="str">
        <f t="shared" si="3"/>
        <v>SPF</v>
      </c>
      <c r="N13" s="10"/>
      <c r="O13" s="10"/>
      <c r="P13" s="10"/>
      <c r="Q13" s="10"/>
      <c r="R13" s="10"/>
      <c r="S13" s="10"/>
      <c r="T13" s="10"/>
      <c r="U13" s="13"/>
      <c r="V13" s="4"/>
      <c r="W13" s="323" t="str">
        <f t="shared" si="4"/>
        <v>DJM</v>
      </c>
      <c r="X13" s="305">
        <f t="shared" si="5"/>
        <v>8</v>
      </c>
      <c r="Y13" s="305">
        <f t="shared" si="5"/>
        <v>0</v>
      </c>
      <c r="Z13" s="305">
        <f t="shared" si="5"/>
        <v>0</v>
      </c>
      <c r="AA13" s="305">
        <f t="shared" si="5"/>
        <v>4</v>
      </c>
      <c r="AB13" s="305">
        <f t="shared" si="5"/>
        <v>3</v>
      </c>
      <c r="AC13" s="305">
        <f t="shared" si="5"/>
        <v>4</v>
      </c>
      <c r="AD13" s="305">
        <f t="shared" si="5"/>
        <v>4</v>
      </c>
      <c r="AE13" s="305">
        <f t="shared" si="6"/>
        <v>12</v>
      </c>
      <c r="AG13" s="276">
        <f t="shared" si="7"/>
        <v>3.3548387096774195</v>
      </c>
      <c r="AH13" s="276">
        <f t="shared" si="8"/>
        <v>16.774193548387096</v>
      </c>
      <c r="AJ13" s="306">
        <f t="shared" si="9"/>
        <v>3.3548387096774195</v>
      </c>
    </row>
    <row r="14" spans="1:36" ht="15.95" customHeight="1" x14ac:dyDescent="0.3">
      <c r="A14" s="56"/>
      <c r="B14" s="316">
        <v>10</v>
      </c>
      <c r="C14" s="317" t="s">
        <v>93</v>
      </c>
      <c r="D14" s="270">
        <f t="shared" si="0"/>
        <v>24</v>
      </c>
      <c r="E14" s="271">
        <f t="shared" si="1"/>
        <v>1.125</v>
      </c>
      <c r="F14" s="270"/>
      <c r="G14" s="272"/>
      <c r="H14" s="277" t="s">
        <v>117</v>
      </c>
      <c r="I14" s="274">
        <v>1</v>
      </c>
      <c r="J14" s="12">
        <v>14</v>
      </c>
      <c r="K14" s="140" t="str">
        <f t="shared" si="2"/>
        <v>MFS</v>
      </c>
      <c r="L14" s="10">
        <v>2</v>
      </c>
      <c r="M14" s="10" t="str">
        <f t="shared" si="3"/>
        <v>PJC</v>
      </c>
      <c r="N14" s="10"/>
      <c r="O14" s="10"/>
      <c r="P14" s="10"/>
      <c r="Q14" s="10"/>
      <c r="R14" s="10"/>
      <c r="S14" s="10"/>
      <c r="T14" s="10"/>
      <c r="U14" s="13"/>
      <c r="V14" s="4"/>
      <c r="W14" s="323" t="str">
        <f t="shared" si="4"/>
        <v>CJM</v>
      </c>
      <c r="X14" s="305">
        <f t="shared" si="5"/>
        <v>2</v>
      </c>
      <c r="Y14" s="305">
        <f t="shared" si="5"/>
        <v>4</v>
      </c>
      <c r="Z14" s="305">
        <f t="shared" si="5"/>
        <v>4</v>
      </c>
      <c r="AA14" s="305">
        <f t="shared" si="5"/>
        <v>4</v>
      </c>
      <c r="AB14" s="305">
        <f t="shared" si="5"/>
        <v>4</v>
      </c>
      <c r="AC14" s="305">
        <f t="shared" si="5"/>
        <v>3</v>
      </c>
      <c r="AD14" s="305">
        <f t="shared" si="5"/>
        <v>3</v>
      </c>
      <c r="AE14" s="305">
        <f t="shared" si="6"/>
        <v>14</v>
      </c>
      <c r="AG14" s="276">
        <f t="shared" si="7"/>
        <v>3.3548387096774195</v>
      </c>
      <c r="AH14" s="276">
        <f t="shared" si="8"/>
        <v>16.774193548387096</v>
      </c>
      <c r="AJ14" s="306">
        <f t="shared" si="9"/>
        <v>3.3548387096774195</v>
      </c>
    </row>
    <row r="15" spans="1:36" ht="15.95" customHeight="1" x14ac:dyDescent="0.3">
      <c r="A15" s="56"/>
      <c r="B15" s="316">
        <v>11</v>
      </c>
      <c r="C15" s="317" t="s">
        <v>65</v>
      </c>
      <c r="D15" s="270">
        <f t="shared" si="0"/>
        <v>23</v>
      </c>
      <c r="E15" s="271">
        <f t="shared" si="1"/>
        <v>0.125</v>
      </c>
      <c r="F15" s="270"/>
      <c r="G15" s="272"/>
      <c r="H15" s="273"/>
      <c r="I15" s="274">
        <v>1</v>
      </c>
      <c r="J15" s="12">
        <v>15</v>
      </c>
      <c r="K15" s="140" t="str">
        <f t="shared" si="2"/>
        <v>PRS</v>
      </c>
      <c r="L15" s="10">
        <v>4</v>
      </c>
      <c r="M15" s="10" t="str">
        <f t="shared" si="3"/>
        <v>REC</v>
      </c>
      <c r="N15" s="10"/>
      <c r="O15" s="10"/>
      <c r="P15" s="10"/>
      <c r="Q15" s="10"/>
      <c r="R15" s="10"/>
      <c r="S15" s="10"/>
      <c r="T15" s="10"/>
      <c r="U15" s="13"/>
      <c r="V15" s="4"/>
      <c r="W15" s="323" t="str">
        <f t="shared" si="4"/>
        <v>LDP</v>
      </c>
      <c r="X15" s="305">
        <f t="shared" ref="X15:AD24" si="10">COUNTIF(X$37:X$402,$C15)</f>
        <v>3</v>
      </c>
      <c r="Y15" s="305">
        <f t="shared" si="10"/>
        <v>2</v>
      </c>
      <c r="Z15" s="305">
        <f t="shared" si="10"/>
        <v>4</v>
      </c>
      <c r="AA15" s="305">
        <f t="shared" si="10"/>
        <v>3</v>
      </c>
      <c r="AB15" s="305">
        <f t="shared" si="10"/>
        <v>3</v>
      </c>
      <c r="AC15" s="305">
        <f t="shared" si="10"/>
        <v>4</v>
      </c>
      <c r="AD15" s="305">
        <f t="shared" si="10"/>
        <v>4</v>
      </c>
      <c r="AE15" s="305">
        <f t="shared" si="6"/>
        <v>12</v>
      </c>
      <c r="AG15" s="276">
        <f t="shared" si="7"/>
        <v>3.3548387096774195</v>
      </c>
      <c r="AH15" s="276">
        <f t="shared" si="8"/>
        <v>16.774193548387096</v>
      </c>
      <c r="AJ15" s="306">
        <f t="shared" si="9"/>
        <v>3.3548387096774195</v>
      </c>
    </row>
    <row r="16" spans="1:36" ht="15.95" customHeight="1" x14ac:dyDescent="0.3">
      <c r="A16" s="56"/>
      <c r="B16" s="316">
        <v>12</v>
      </c>
      <c r="C16" s="317" t="s">
        <v>14</v>
      </c>
      <c r="D16" s="270">
        <f t="shared" si="0"/>
        <v>24</v>
      </c>
      <c r="E16" s="271">
        <f t="shared" si="1"/>
        <v>1.125</v>
      </c>
      <c r="F16" s="270"/>
      <c r="G16" s="272"/>
      <c r="H16" s="277"/>
      <c r="I16" s="274">
        <v>1</v>
      </c>
      <c r="J16" s="12">
        <v>3</v>
      </c>
      <c r="K16" s="140" t="str">
        <f t="shared" si="2"/>
        <v>RAC</v>
      </c>
      <c r="L16" s="10">
        <v>15</v>
      </c>
      <c r="M16" s="10" t="str">
        <f t="shared" si="3"/>
        <v>PRS</v>
      </c>
      <c r="N16" s="10"/>
      <c r="O16" s="10"/>
      <c r="P16" s="10"/>
      <c r="Q16" s="10"/>
      <c r="R16" s="10"/>
      <c r="S16" s="10"/>
      <c r="T16" s="10"/>
      <c r="U16" s="13"/>
      <c r="V16" s="4"/>
      <c r="W16" s="323" t="str">
        <f t="shared" si="4"/>
        <v>RJR</v>
      </c>
      <c r="X16" s="305">
        <f t="shared" si="10"/>
        <v>4</v>
      </c>
      <c r="Y16" s="305">
        <f t="shared" si="10"/>
        <v>4</v>
      </c>
      <c r="Z16" s="305">
        <f t="shared" si="10"/>
        <v>3</v>
      </c>
      <c r="AA16" s="305">
        <f t="shared" si="10"/>
        <v>3</v>
      </c>
      <c r="AB16" s="305">
        <f t="shared" si="10"/>
        <v>4</v>
      </c>
      <c r="AC16" s="305">
        <f t="shared" si="10"/>
        <v>3</v>
      </c>
      <c r="AD16" s="305">
        <f t="shared" si="10"/>
        <v>3</v>
      </c>
      <c r="AE16" s="305">
        <f t="shared" si="6"/>
        <v>14</v>
      </c>
      <c r="AG16" s="276">
        <f t="shared" si="7"/>
        <v>3.3548387096774195</v>
      </c>
      <c r="AH16" s="276">
        <f t="shared" si="8"/>
        <v>16.774193548387096</v>
      </c>
      <c r="AJ16" s="306">
        <f t="shared" si="9"/>
        <v>3.3548387096774195</v>
      </c>
    </row>
    <row r="17" spans="1:36" ht="15.95" customHeight="1" x14ac:dyDescent="0.3">
      <c r="A17" s="56"/>
      <c r="B17" s="316">
        <v>13</v>
      </c>
      <c r="C17" s="317" t="s">
        <v>68</v>
      </c>
      <c r="D17" s="270">
        <f t="shared" si="0"/>
        <v>23</v>
      </c>
      <c r="E17" s="271">
        <f t="shared" si="1"/>
        <v>0.125</v>
      </c>
      <c r="F17" s="270"/>
      <c r="G17" s="272"/>
      <c r="H17" s="277" t="s">
        <v>117</v>
      </c>
      <c r="I17" s="274">
        <v>1</v>
      </c>
      <c r="J17" s="12">
        <v>12</v>
      </c>
      <c r="K17" s="140" t="str">
        <f t="shared" si="2"/>
        <v>RJR</v>
      </c>
      <c r="L17" s="10">
        <v>3</v>
      </c>
      <c r="M17" s="10" t="str">
        <f t="shared" si="3"/>
        <v>RAC</v>
      </c>
      <c r="N17" s="10"/>
      <c r="O17" s="10"/>
      <c r="P17" s="10"/>
      <c r="Q17" s="10"/>
      <c r="R17" s="10"/>
      <c r="S17" s="10"/>
      <c r="T17" s="10"/>
      <c r="U17" s="13"/>
      <c r="V17" s="4"/>
      <c r="W17" s="323" t="str">
        <f t="shared" si="4"/>
        <v>AJR</v>
      </c>
      <c r="X17" s="305">
        <f t="shared" si="10"/>
        <v>1</v>
      </c>
      <c r="Y17" s="305">
        <f t="shared" si="10"/>
        <v>6</v>
      </c>
      <c r="Z17" s="305">
        <f t="shared" si="10"/>
        <v>3</v>
      </c>
      <c r="AA17" s="305">
        <f t="shared" si="10"/>
        <v>3</v>
      </c>
      <c r="AB17" s="305">
        <f t="shared" si="10"/>
        <v>4</v>
      </c>
      <c r="AC17" s="305">
        <f t="shared" si="10"/>
        <v>3</v>
      </c>
      <c r="AD17" s="305">
        <f t="shared" si="10"/>
        <v>3</v>
      </c>
      <c r="AE17" s="305">
        <f t="shared" si="6"/>
        <v>13</v>
      </c>
      <c r="AG17" s="276">
        <f t="shared" si="7"/>
        <v>3.3548387096774195</v>
      </c>
      <c r="AH17" s="276">
        <f t="shared" si="8"/>
        <v>16.774193548387096</v>
      </c>
      <c r="AJ17" s="306">
        <f t="shared" si="9"/>
        <v>3.3548387096774195</v>
      </c>
    </row>
    <row r="18" spans="1:36" ht="15.95" customHeight="1" x14ac:dyDescent="0.3">
      <c r="A18" s="56"/>
      <c r="B18" s="316">
        <v>14</v>
      </c>
      <c r="C18" s="317" t="s">
        <v>15</v>
      </c>
      <c r="D18" s="270">
        <f t="shared" si="0"/>
        <v>23</v>
      </c>
      <c r="E18" s="271">
        <f t="shared" si="1"/>
        <v>0.125</v>
      </c>
      <c r="F18" s="270"/>
      <c r="G18" s="272"/>
      <c r="H18" s="277"/>
      <c r="I18" s="274">
        <v>1</v>
      </c>
      <c r="J18" s="12">
        <v>1</v>
      </c>
      <c r="K18" s="140" t="str">
        <f t="shared" si="2"/>
        <v>DBC</v>
      </c>
      <c r="L18" s="10">
        <v>11</v>
      </c>
      <c r="M18" s="10" t="str">
        <f t="shared" si="3"/>
        <v>LDP</v>
      </c>
      <c r="N18" s="10"/>
      <c r="O18" s="10"/>
      <c r="P18" s="10"/>
      <c r="Q18" s="10"/>
      <c r="R18" s="10"/>
      <c r="S18" s="10"/>
      <c r="T18" s="10"/>
      <c r="U18" s="13"/>
      <c r="V18" s="4"/>
      <c r="W18" s="323" t="str">
        <f t="shared" si="4"/>
        <v>MFS</v>
      </c>
      <c r="X18" s="305">
        <f t="shared" si="10"/>
        <v>3</v>
      </c>
      <c r="Y18" s="305">
        <f t="shared" si="10"/>
        <v>4</v>
      </c>
      <c r="Z18" s="305">
        <f t="shared" si="10"/>
        <v>4</v>
      </c>
      <c r="AA18" s="305">
        <f t="shared" si="10"/>
        <v>3</v>
      </c>
      <c r="AB18" s="305">
        <f t="shared" si="10"/>
        <v>3</v>
      </c>
      <c r="AC18" s="305">
        <f t="shared" si="10"/>
        <v>3</v>
      </c>
      <c r="AD18" s="305">
        <f t="shared" si="10"/>
        <v>3</v>
      </c>
      <c r="AE18" s="305">
        <f t="shared" si="6"/>
        <v>14</v>
      </c>
      <c r="AG18" s="276">
        <f t="shared" si="7"/>
        <v>3.3548387096774195</v>
      </c>
      <c r="AH18" s="276">
        <f t="shared" si="8"/>
        <v>16.774193548387096</v>
      </c>
      <c r="AJ18" s="306">
        <f t="shared" si="9"/>
        <v>3.3548387096774195</v>
      </c>
    </row>
    <row r="19" spans="1:36" ht="15.95" customHeight="1" x14ac:dyDescent="0.3">
      <c r="A19" s="56"/>
      <c r="B19" s="316">
        <v>15</v>
      </c>
      <c r="C19" s="317" t="s">
        <v>96</v>
      </c>
      <c r="D19" s="270">
        <f t="shared" si="0"/>
        <v>23</v>
      </c>
      <c r="E19" s="271">
        <f t="shared" si="1"/>
        <v>0.125</v>
      </c>
      <c r="F19" s="270"/>
      <c r="G19" s="272"/>
      <c r="H19" s="277" t="s">
        <v>117</v>
      </c>
      <c r="I19" s="274">
        <v>1</v>
      </c>
      <c r="J19" s="12">
        <v>16</v>
      </c>
      <c r="K19" s="140" t="str">
        <f t="shared" si="2"/>
        <v>HLT</v>
      </c>
      <c r="L19" s="10">
        <v>10</v>
      </c>
      <c r="M19" s="10" t="str">
        <f t="shared" si="3"/>
        <v>CJM</v>
      </c>
      <c r="N19" s="10"/>
      <c r="O19" s="10"/>
      <c r="P19" s="10"/>
      <c r="Q19" s="10"/>
      <c r="R19" s="10"/>
      <c r="S19" s="10"/>
      <c r="T19" s="10"/>
      <c r="U19" s="13"/>
      <c r="V19" s="4"/>
      <c r="W19" s="323" t="str">
        <f t="shared" si="4"/>
        <v>PRS</v>
      </c>
      <c r="X19" s="305">
        <f t="shared" si="10"/>
        <v>4</v>
      </c>
      <c r="Y19" s="305">
        <f t="shared" si="10"/>
        <v>3</v>
      </c>
      <c r="Z19" s="305">
        <f t="shared" si="10"/>
        <v>4</v>
      </c>
      <c r="AA19" s="305">
        <f t="shared" si="10"/>
        <v>3</v>
      </c>
      <c r="AB19" s="305">
        <f t="shared" si="10"/>
        <v>3</v>
      </c>
      <c r="AC19" s="305">
        <f t="shared" si="10"/>
        <v>3</v>
      </c>
      <c r="AD19" s="305">
        <f t="shared" si="10"/>
        <v>3</v>
      </c>
      <c r="AE19" s="305">
        <f t="shared" si="6"/>
        <v>14</v>
      </c>
      <c r="AG19" s="276">
        <f t="shared" si="7"/>
        <v>3.3548387096774195</v>
      </c>
      <c r="AH19" s="276">
        <f t="shared" si="8"/>
        <v>16.774193548387096</v>
      </c>
      <c r="AJ19" s="306">
        <f t="shared" si="9"/>
        <v>3.3548387096774195</v>
      </c>
    </row>
    <row r="20" spans="1:36" ht="15.95" customHeight="1" x14ac:dyDescent="0.3">
      <c r="A20" s="56"/>
      <c r="B20" s="316">
        <v>16</v>
      </c>
      <c r="C20" s="317" t="s">
        <v>97</v>
      </c>
      <c r="D20" s="270">
        <f t="shared" si="0"/>
        <v>24</v>
      </c>
      <c r="E20" s="271">
        <f t="shared" si="1"/>
        <v>1.125</v>
      </c>
      <c r="F20" s="270"/>
      <c r="G20" s="272"/>
      <c r="H20" s="273"/>
      <c r="I20" s="274">
        <v>1</v>
      </c>
      <c r="J20" s="12">
        <v>10</v>
      </c>
      <c r="K20" s="140" t="str">
        <f t="shared" si="2"/>
        <v>CJM</v>
      </c>
      <c r="L20" s="10">
        <v>16</v>
      </c>
      <c r="M20" s="10" t="str">
        <f t="shared" si="3"/>
        <v>HLT</v>
      </c>
      <c r="N20" s="10"/>
      <c r="O20" s="10"/>
      <c r="P20" s="10"/>
      <c r="Q20" s="10"/>
      <c r="R20" s="10"/>
      <c r="S20" s="10"/>
      <c r="T20" s="10"/>
      <c r="U20" s="13"/>
      <c r="V20" s="4"/>
      <c r="W20" s="323" t="str">
        <f t="shared" si="4"/>
        <v>HLT</v>
      </c>
      <c r="X20" s="305">
        <f t="shared" si="10"/>
        <v>3</v>
      </c>
      <c r="Y20" s="305">
        <f t="shared" si="10"/>
        <v>2</v>
      </c>
      <c r="Z20" s="305">
        <f t="shared" si="10"/>
        <v>3</v>
      </c>
      <c r="AA20" s="305">
        <f t="shared" si="10"/>
        <v>4</v>
      </c>
      <c r="AB20" s="305">
        <f t="shared" si="10"/>
        <v>4</v>
      </c>
      <c r="AC20" s="305">
        <f t="shared" si="10"/>
        <v>4</v>
      </c>
      <c r="AD20" s="305">
        <f t="shared" si="10"/>
        <v>4</v>
      </c>
      <c r="AE20" s="305">
        <f t="shared" si="6"/>
        <v>12</v>
      </c>
      <c r="AG20" s="276">
        <f t="shared" si="7"/>
        <v>3.3548387096774195</v>
      </c>
      <c r="AH20" s="276">
        <f t="shared" si="8"/>
        <v>16.774193548387096</v>
      </c>
      <c r="AJ20" s="306">
        <f t="shared" si="9"/>
        <v>3.3548387096774195</v>
      </c>
    </row>
    <row r="21" spans="1:36" ht="15.95" customHeight="1" x14ac:dyDescent="0.3">
      <c r="A21" s="56"/>
      <c r="B21" s="316">
        <v>17</v>
      </c>
      <c r="C21" s="317"/>
      <c r="D21" s="270">
        <f t="shared" si="0"/>
        <v>0</v>
      </c>
      <c r="E21" s="271"/>
      <c r="F21" s="270"/>
      <c r="G21" s="272"/>
      <c r="H21" s="273"/>
      <c r="I21" s="274"/>
      <c r="J21" s="12"/>
      <c r="K21" s="140" t="e">
        <f t="shared" si="2"/>
        <v>#N/A</v>
      </c>
      <c r="L21" s="10"/>
      <c r="M21" s="10" t="e">
        <f t="shared" si="3"/>
        <v>#N/A</v>
      </c>
      <c r="N21" s="10"/>
      <c r="O21" s="10"/>
      <c r="P21" s="10"/>
      <c r="Q21" s="10"/>
      <c r="R21" s="10"/>
      <c r="S21" s="10"/>
      <c r="T21" s="10"/>
      <c r="U21" s="13"/>
      <c r="V21" s="4"/>
      <c r="W21" s="323">
        <f t="shared" si="4"/>
        <v>0</v>
      </c>
      <c r="X21" s="305">
        <f t="shared" si="10"/>
        <v>0</v>
      </c>
      <c r="Y21" s="305">
        <f t="shared" si="10"/>
        <v>0</v>
      </c>
      <c r="Z21" s="305">
        <f t="shared" si="10"/>
        <v>0</v>
      </c>
      <c r="AA21" s="305">
        <f t="shared" si="10"/>
        <v>0</v>
      </c>
      <c r="AB21" s="305">
        <f t="shared" si="10"/>
        <v>0</v>
      </c>
      <c r="AC21" s="305">
        <f t="shared" si="10"/>
        <v>0</v>
      </c>
      <c r="AD21" s="305">
        <f t="shared" si="10"/>
        <v>0</v>
      </c>
      <c r="AE21" s="305">
        <f t="shared" si="6"/>
        <v>0</v>
      </c>
      <c r="AG21" s="276">
        <f t="shared" si="7"/>
        <v>0</v>
      </c>
      <c r="AH21" s="276">
        <f t="shared" si="8"/>
        <v>0</v>
      </c>
      <c r="AJ21" s="306">
        <f t="shared" si="9"/>
        <v>0</v>
      </c>
    </row>
    <row r="22" spans="1:36" ht="15.95" customHeight="1" x14ac:dyDescent="0.3">
      <c r="A22" s="56"/>
      <c r="B22" s="316">
        <v>18</v>
      </c>
      <c r="C22" s="317"/>
      <c r="D22" s="270">
        <f t="shared" si="0"/>
        <v>0</v>
      </c>
      <c r="E22" s="271"/>
      <c r="F22" s="270"/>
      <c r="G22" s="272"/>
      <c r="H22" s="273"/>
      <c r="I22" s="274"/>
      <c r="J22" s="12"/>
      <c r="K22" s="140" t="e">
        <f t="shared" si="2"/>
        <v>#N/A</v>
      </c>
      <c r="L22" s="10"/>
      <c r="M22" s="10" t="e">
        <f t="shared" si="3"/>
        <v>#N/A</v>
      </c>
      <c r="N22" s="10"/>
      <c r="O22" s="10"/>
      <c r="P22" s="10"/>
      <c r="Q22" s="10"/>
      <c r="R22" s="10"/>
      <c r="S22" s="10"/>
      <c r="T22" s="10"/>
      <c r="U22" s="13"/>
      <c r="V22" s="4"/>
      <c r="W22" s="323">
        <f t="shared" si="4"/>
        <v>0</v>
      </c>
      <c r="X22" s="305">
        <f t="shared" si="10"/>
        <v>0</v>
      </c>
      <c r="Y22" s="305">
        <f t="shared" si="10"/>
        <v>0</v>
      </c>
      <c r="Z22" s="305">
        <f t="shared" si="10"/>
        <v>0</v>
      </c>
      <c r="AA22" s="305">
        <f t="shared" si="10"/>
        <v>0</v>
      </c>
      <c r="AB22" s="305">
        <f t="shared" si="10"/>
        <v>0</v>
      </c>
      <c r="AC22" s="305">
        <f t="shared" si="10"/>
        <v>0</v>
      </c>
      <c r="AD22" s="305">
        <f t="shared" si="10"/>
        <v>0</v>
      </c>
      <c r="AE22" s="305">
        <f t="shared" si="6"/>
        <v>0</v>
      </c>
      <c r="AG22" s="276">
        <f t="shared" si="7"/>
        <v>0</v>
      </c>
      <c r="AH22" s="276">
        <f t="shared" si="8"/>
        <v>0</v>
      </c>
      <c r="AJ22" s="306">
        <f t="shared" si="9"/>
        <v>0</v>
      </c>
    </row>
    <row r="23" spans="1:36" ht="15.95" customHeight="1" x14ac:dyDescent="0.25">
      <c r="A23" s="56"/>
      <c r="B23" s="316">
        <v>19</v>
      </c>
      <c r="C23" s="318"/>
      <c r="D23" s="270">
        <f t="shared" si="0"/>
        <v>0</v>
      </c>
      <c r="E23" s="271">
        <f t="shared" si="1"/>
        <v>-22.875</v>
      </c>
      <c r="F23" s="270"/>
      <c r="G23" s="272"/>
      <c r="H23" s="273"/>
      <c r="I23" s="278"/>
      <c r="J23" s="12"/>
      <c r="K23" s="140" t="e">
        <f t="shared" si="2"/>
        <v>#N/A</v>
      </c>
      <c r="L23" s="10"/>
      <c r="M23" s="10" t="e">
        <f t="shared" si="3"/>
        <v>#N/A</v>
      </c>
      <c r="N23" s="10"/>
      <c r="O23" s="10"/>
      <c r="P23" s="10"/>
      <c r="Q23" s="10"/>
      <c r="R23" s="10"/>
      <c r="S23" s="10"/>
      <c r="T23" s="10"/>
      <c r="U23" s="13"/>
      <c r="V23" s="4"/>
      <c r="W23" s="323">
        <f t="shared" si="4"/>
        <v>0</v>
      </c>
      <c r="X23" s="305">
        <f t="shared" si="10"/>
        <v>0</v>
      </c>
      <c r="Y23" s="305">
        <f t="shared" si="10"/>
        <v>0</v>
      </c>
      <c r="Z23" s="305">
        <f t="shared" si="10"/>
        <v>0</v>
      </c>
      <c r="AA23" s="305">
        <f t="shared" si="10"/>
        <v>0</v>
      </c>
      <c r="AB23" s="305">
        <f t="shared" si="10"/>
        <v>0</v>
      </c>
      <c r="AC23" s="305">
        <f t="shared" si="10"/>
        <v>0</v>
      </c>
      <c r="AD23" s="305">
        <f t="shared" si="10"/>
        <v>0</v>
      </c>
      <c r="AE23" s="305">
        <f t="shared" si="6"/>
        <v>0</v>
      </c>
      <c r="AG23" s="276">
        <f t="shared" si="7"/>
        <v>0</v>
      </c>
      <c r="AH23" s="276">
        <f t="shared" si="8"/>
        <v>0</v>
      </c>
      <c r="AJ23" s="306">
        <f t="shared" si="9"/>
        <v>0</v>
      </c>
    </row>
    <row r="24" spans="1:36" ht="15.95" customHeight="1" thickBot="1" x14ac:dyDescent="0.3">
      <c r="A24" s="56"/>
      <c r="B24" s="319">
        <v>20</v>
      </c>
      <c r="C24" s="313"/>
      <c r="D24" s="270">
        <f t="shared" si="0"/>
        <v>0</v>
      </c>
      <c r="E24" s="271">
        <f t="shared" si="1"/>
        <v>-22.875</v>
      </c>
      <c r="F24" s="270"/>
      <c r="G24" s="272"/>
      <c r="H24" s="273"/>
      <c r="I24" s="278"/>
      <c r="J24" s="11"/>
      <c r="K24" s="140" t="e">
        <f t="shared" si="2"/>
        <v>#N/A</v>
      </c>
      <c r="L24" s="156"/>
      <c r="M24" s="156" t="e">
        <f t="shared" si="3"/>
        <v>#N/A</v>
      </c>
      <c r="N24" s="156"/>
      <c r="O24" s="156"/>
      <c r="P24" s="156"/>
      <c r="Q24" s="156"/>
      <c r="R24" s="156"/>
      <c r="S24" s="156"/>
      <c r="T24" s="156"/>
      <c r="U24" s="159"/>
      <c r="V24" s="4"/>
      <c r="W24" s="324">
        <f t="shared" si="4"/>
        <v>0</v>
      </c>
      <c r="X24" s="305">
        <f t="shared" si="10"/>
        <v>0</v>
      </c>
      <c r="Y24" s="305">
        <f t="shared" si="10"/>
        <v>0</v>
      </c>
      <c r="Z24" s="305">
        <f t="shared" si="10"/>
        <v>0</v>
      </c>
      <c r="AA24" s="305">
        <f t="shared" si="10"/>
        <v>0</v>
      </c>
      <c r="AB24" s="305">
        <f t="shared" si="10"/>
        <v>0</v>
      </c>
      <c r="AC24" s="305">
        <f t="shared" si="10"/>
        <v>0</v>
      </c>
      <c r="AD24" s="305">
        <f t="shared" si="10"/>
        <v>0</v>
      </c>
      <c r="AE24" s="305">
        <f t="shared" si="6"/>
        <v>0</v>
      </c>
      <c r="AG24" s="276">
        <f t="shared" si="7"/>
        <v>0</v>
      </c>
      <c r="AH24" s="276">
        <f t="shared" si="8"/>
        <v>0</v>
      </c>
      <c r="AJ24" s="306">
        <f t="shared" si="9"/>
        <v>0</v>
      </c>
    </row>
    <row r="25" spans="1:36" ht="13.5" thickBot="1" x14ac:dyDescent="0.25">
      <c r="A25" s="56"/>
      <c r="B25" s="320" t="s">
        <v>135</v>
      </c>
      <c r="C25" s="321">
        <f>20-COUNTBLANK(C5:C24)</f>
        <v>16</v>
      </c>
      <c r="D25" s="280">
        <f>SUM(D5:D24)</f>
        <v>366</v>
      </c>
      <c r="E25" s="281"/>
      <c r="F25" s="280"/>
      <c r="G25" s="281"/>
      <c r="H25" s="279">
        <f>20-COUNTBLANK(H5:H24)</f>
        <v>4</v>
      </c>
      <c r="I25" s="279">
        <f>SUM(I5:I24)</f>
        <v>15.5</v>
      </c>
    </row>
    <row r="26" spans="1:36" ht="13.5" thickBot="1" x14ac:dyDescent="0.25">
      <c r="B26" s="320" t="s">
        <v>228</v>
      </c>
      <c r="C26" s="300"/>
      <c r="D26" s="282">
        <f>D25/C25</f>
        <v>22.875</v>
      </c>
      <c r="F26" s="282"/>
      <c r="W26" s="283">
        <f>I25</f>
        <v>15.5</v>
      </c>
      <c r="X26" s="41" t="s">
        <v>229</v>
      </c>
    </row>
    <row r="27" spans="1:36" x14ac:dyDescent="0.2">
      <c r="A27" s="262" t="s">
        <v>230</v>
      </c>
      <c r="W27" s="284">
        <f>52/W26</f>
        <v>3.3548387096774195</v>
      </c>
      <c r="X27" s="41" t="s">
        <v>249</v>
      </c>
    </row>
    <row r="28" spans="1:36" x14ac:dyDescent="0.2">
      <c r="A28" s="262" t="s">
        <v>231</v>
      </c>
      <c r="W28" s="285"/>
      <c r="X28" s="286"/>
      <c r="Y28" s="32"/>
      <c r="Z28" s="32"/>
      <c r="AA28" s="32"/>
    </row>
    <row r="29" spans="1:36" x14ac:dyDescent="0.2">
      <c r="A29" s="287"/>
      <c r="B29" s="288" t="s">
        <v>232</v>
      </c>
      <c r="C29" s="288" t="s">
        <v>233</v>
      </c>
      <c r="D29" s="287"/>
      <c r="E29" s="287"/>
      <c r="F29" s="287"/>
      <c r="G29" s="287"/>
      <c r="W29" s="285" t="s">
        <v>247</v>
      </c>
      <c r="X29" s="286"/>
      <c r="Y29" s="32"/>
      <c r="Z29" s="32"/>
      <c r="AA29" s="32"/>
    </row>
    <row r="30" spans="1:36" s="264" customFormat="1" x14ac:dyDescent="0.2">
      <c r="A30" s="297">
        <f t="shared" ref="A30:A35" si="11">A31-1</f>
        <v>43125</v>
      </c>
      <c r="B30" s="298">
        <f t="shared" ref="B30:B36" si="12">A30</f>
        <v>43125</v>
      </c>
      <c r="C30" s="299" t="str">
        <f t="shared" ref="C30:C36" ca="1" si="13">VLOOKUP(A30,PreYear,2)</f>
        <v>GBH</v>
      </c>
      <c r="D30" s="32"/>
      <c r="E30" s="32"/>
      <c r="F30" s="32"/>
      <c r="G30" s="32"/>
      <c r="H30" s="32"/>
      <c r="W30" s="285"/>
      <c r="X30" s="286"/>
      <c r="Y30" s="32"/>
      <c r="Z30" s="32"/>
      <c r="AA30" s="32"/>
    </row>
    <row r="31" spans="1:36" s="264" customFormat="1" x14ac:dyDescent="0.2">
      <c r="A31" s="297">
        <f t="shared" si="11"/>
        <v>43126</v>
      </c>
      <c r="B31" s="298">
        <f t="shared" si="12"/>
        <v>43126</v>
      </c>
      <c r="C31" s="299" t="str">
        <f t="shared" ca="1" si="13"/>
        <v>JGE</v>
      </c>
      <c r="D31" s="32"/>
      <c r="E31" s="32"/>
      <c r="F31" s="32"/>
      <c r="G31" s="32"/>
      <c r="H31" s="32"/>
      <c r="W31" s="285"/>
      <c r="X31" s="286"/>
      <c r="Y31" s="32"/>
      <c r="Z31" s="32"/>
      <c r="AA31" s="32"/>
    </row>
    <row r="32" spans="1:36" s="264" customFormat="1" x14ac:dyDescent="0.2">
      <c r="A32" s="297">
        <f t="shared" si="11"/>
        <v>43127</v>
      </c>
      <c r="B32" s="298">
        <f t="shared" si="12"/>
        <v>43127</v>
      </c>
      <c r="C32" s="299" t="str">
        <f t="shared" ca="1" si="13"/>
        <v>AJR</v>
      </c>
      <c r="D32" s="32"/>
      <c r="E32" s="32"/>
      <c r="F32" s="32"/>
      <c r="G32" s="32"/>
      <c r="H32" s="32"/>
      <c r="W32" s="285"/>
      <c r="X32" s="286"/>
      <c r="Y32" s="32"/>
      <c r="Z32" s="32"/>
      <c r="AA32" s="32"/>
    </row>
    <row r="33" spans="1:31" s="264" customFormat="1" x14ac:dyDescent="0.2">
      <c r="A33" s="297">
        <f t="shared" si="11"/>
        <v>43128</v>
      </c>
      <c r="B33" s="298">
        <f t="shared" si="12"/>
        <v>43128</v>
      </c>
      <c r="C33" s="299" t="str">
        <f t="shared" ca="1" si="13"/>
        <v>AJR</v>
      </c>
      <c r="D33" s="32"/>
      <c r="E33" s="32"/>
      <c r="F33" s="32"/>
      <c r="G33" s="32"/>
      <c r="H33" s="32"/>
      <c r="W33" s="285"/>
      <c r="X33" s="286"/>
      <c r="Y33" s="32"/>
      <c r="Z33" s="32"/>
      <c r="AA33" s="32"/>
    </row>
    <row r="34" spans="1:31" s="264" customFormat="1" x14ac:dyDescent="0.2">
      <c r="A34" s="297">
        <f t="shared" si="11"/>
        <v>43129</v>
      </c>
      <c r="B34" s="298">
        <f t="shared" si="12"/>
        <v>43129</v>
      </c>
      <c r="C34" s="299" t="str">
        <f t="shared" ca="1" si="13"/>
        <v>DBC</v>
      </c>
      <c r="D34" s="32"/>
      <c r="E34" s="32"/>
      <c r="F34" s="32"/>
      <c r="G34" s="32"/>
      <c r="H34" s="32"/>
      <c r="W34" s="285"/>
      <c r="X34" s="286"/>
      <c r="Y34" s="32"/>
      <c r="Z34" s="32"/>
      <c r="AA34" s="32"/>
    </row>
    <row r="35" spans="1:31" s="264" customFormat="1" x14ac:dyDescent="0.2">
      <c r="A35" s="297">
        <f t="shared" si="11"/>
        <v>43130</v>
      </c>
      <c r="B35" s="298">
        <f t="shared" si="12"/>
        <v>43130</v>
      </c>
      <c r="C35" s="299" t="str">
        <f t="shared" ca="1" si="13"/>
        <v>RJR</v>
      </c>
      <c r="D35" s="32"/>
      <c r="E35" s="32"/>
      <c r="F35" s="32"/>
      <c r="G35" s="32"/>
      <c r="H35" s="32"/>
      <c r="W35" s="285"/>
      <c r="X35" s="286"/>
      <c r="Y35" s="32"/>
      <c r="Z35" s="32"/>
      <c r="AA35" s="32"/>
    </row>
    <row r="36" spans="1:31" s="264" customFormat="1" ht="13.5" thickBot="1" x14ac:dyDescent="0.25">
      <c r="A36" s="297">
        <f>A37-1</f>
        <v>43131</v>
      </c>
      <c r="B36" s="298">
        <f t="shared" si="12"/>
        <v>43131</v>
      </c>
      <c r="C36" s="299" t="str">
        <f t="shared" ca="1" si="13"/>
        <v>AJR</v>
      </c>
      <c r="D36" s="32"/>
      <c r="E36" s="32"/>
      <c r="F36" s="32"/>
      <c r="G36" s="32"/>
      <c r="W36" s="285"/>
      <c r="X36" s="286"/>
      <c r="Y36" s="32"/>
      <c r="Z36" s="32"/>
      <c r="AA36" s="32"/>
    </row>
    <row r="37" spans="1:31" ht="13.5" thickBot="1" x14ac:dyDescent="0.25">
      <c r="A37" s="296">
        <f>DATEVALUE("1/2/"&amp;CurrentYear)</f>
        <v>43132</v>
      </c>
      <c r="B37" s="290">
        <f>A37</f>
        <v>43132</v>
      </c>
      <c r="C37" s="303" t="s">
        <v>6</v>
      </c>
      <c r="E37" s="41"/>
      <c r="W37" s="285">
        <f>WEEKDAY(A37,2)</f>
        <v>4</v>
      </c>
      <c r="X37" s="294" t="str">
        <f>IF($W37=X$3,$C37,"")</f>
        <v/>
      </c>
      <c r="Y37" s="294" t="str">
        <f t="shared" ref="Y37:AD52" si="14">IF($W37=Y$3,$C37,"")</f>
        <v/>
      </c>
      <c r="Z37" s="294" t="str">
        <f t="shared" si="14"/>
        <v/>
      </c>
      <c r="AA37" s="294" t="str">
        <f t="shared" si="14"/>
        <v>GAH</v>
      </c>
      <c r="AB37" s="294" t="str">
        <f t="shared" si="14"/>
        <v/>
      </c>
      <c r="AC37" s="294" t="str">
        <f t="shared" si="14"/>
        <v/>
      </c>
      <c r="AD37" s="294" t="str">
        <f t="shared" si="14"/>
        <v/>
      </c>
      <c r="AE37" s="32"/>
    </row>
    <row r="38" spans="1:31" x14ac:dyDescent="0.2">
      <c r="A38" s="289">
        <f>A37+1</f>
        <v>43133</v>
      </c>
      <c r="B38" s="290">
        <f t="shared" ref="B38:B101" si="15">A38</f>
        <v>43133</v>
      </c>
      <c r="C38" s="303" t="s">
        <v>97</v>
      </c>
      <c r="W38" s="285">
        <f t="shared" ref="W38:W101" si="16">WEEKDAY(A38,2)</f>
        <v>5</v>
      </c>
      <c r="X38" s="294" t="str">
        <f t="shared" ref="X38:AD87" si="17">IF($W38=X$3,$C38,"")</f>
        <v/>
      </c>
      <c r="Y38" s="294" t="str">
        <f t="shared" si="14"/>
        <v/>
      </c>
      <c r="Z38" s="294" t="str">
        <f t="shared" si="14"/>
        <v/>
      </c>
      <c r="AA38" s="294" t="str">
        <f t="shared" si="14"/>
        <v/>
      </c>
      <c r="AB38" s="294" t="str">
        <f t="shared" si="14"/>
        <v>HLT</v>
      </c>
      <c r="AC38" s="294" t="str">
        <f t="shared" si="14"/>
        <v/>
      </c>
      <c r="AD38" s="294" t="str">
        <f t="shared" si="14"/>
        <v/>
      </c>
      <c r="AE38" s="32"/>
    </row>
    <row r="39" spans="1:31" x14ac:dyDescent="0.2">
      <c r="A39" s="289">
        <f t="shared" ref="A39:A102" si="18">A38+1</f>
        <v>43134</v>
      </c>
      <c r="B39" s="290">
        <f t="shared" si="15"/>
        <v>43134</v>
      </c>
      <c r="C39" s="303" t="s">
        <v>65</v>
      </c>
      <c r="W39" s="285">
        <f t="shared" si="16"/>
        <v>6</v>
      </c>
      <c r="X39" s="294" t="str">
        <f t="shared" si="17"/>
        <v/>
      </c>
      <c r="Y39" s="294" t="str">
        <f t="shared" si="14"/>
        <v/>
      </c>
      <c r="Z39" s="294" t="str">
        <f t="shared" si="14"/>
        <v/>
      </c>
      <c r="AA39" s="294" t="str">
        <f t="shared" si="14"/>
        <v/>
      </c>
      <c r="AB39" s="294" t="str">
        <f t="shared" si="14"/>
        <v/>
      </c>
      <c r="AC39" s="294" t="str">
        <f t="shared" si="14"/>
        <v>LDP</v>
      </c>
      <c r="AD39" s="294" t="str">
        <f t="shared" si="14"/>
        <v/>
      </c>
      <c r="AE39" s="32"/>
    </row>
    <row r="40" spans="1:31" x14ac:dyDescent="0.2">
      <c r="A40" s="289">
        <f t="shared" si="18"/>
        <v>43135</v>
      </c>
      <c r="B40" s="290">
        <f t="shared" si="15"/>
        <v>43135</v>
      </c>
      <c r="C40" s="303" t="s">
        <v>65</v>
      </c>
      <c r="W40" s="285">
        <f t="shared" si="16"/>
        <v>7</v>
      </c>
      <c r="X40" s="294" t="str">
        <f t="shared" si="17"/>
        <v/>
      </c>
      <c r="Y40" s="294" t="str">
        <f t="shared" si="14"/>
        <v/>
      </c>
      <c r="Z40" s="294" t="str">
        <f t="shared" si="14"/>
        <v/>
      </c>
      <c r="AA40" s="294" t="str">
        <f t="shared" si="14"/>
        <v/>
      </c>
      <c r="AB40" s="294" t="str">
        <f t="shared" si="14"/>
        <v/>
      </c>
      <c r="AC40" s="294" t="str">
        <f t="shared" si="14"/>
        <v/>
      </c>
      <c r="AD40" s="294" t="str">
        <f t="shared" si="14"/>
        <v>LDP</v>
      </c>
      <c r="AE40" s="32"/>
    </row>
    <row r="41" spans="1:31" x14ac:dyDescent="0.2">
      <c r="A41" s="289">
        <f t="shared" si="18"/>
        <v>43136</v>
      </c>
      <c r="B41" s="290">
        <f t="shared" si="15"/>
        <v>43136</v>
      </c>
      <c r="C41" s="303" t="s">
        <v>94</v>
      </c>
      <c r="W41" s="285">
        <f t="shared" si="16"/>
        <v>1</v>
      </c>
      <c r="X41" s="294" t="str">
        <f t="shared" si="17"/>
        <v>DJM</v>
      </c>
      <c r="Y41" s="294" t="str">
        <f t="shared" si="14"/>
        <v/>
      </c>
      <c r="Z41" s="294" t="str">
        <f t="shared" si="14"/>
        <v/>
      </c>
      <c r="AA41" s="294" t="str">
        <f t="shared" si="14"/>
        <v/>
      </c>
      <c r="AB41" s="294" t="str">
        <f t="shared" si="14"/>
        <v/>
      </c>
      <c r="AC41" s="294" t="str">
        <f t="shared" si="14"/>
        <v/>
      </c>
      <c r="AD41" s="294" t="str">
        <f t="shared" si="14"/>
        <v/>
      </c>
      <c r="AE41" s="32"/>
    </row>
    <row r="42" spans="1:31" x14ac:dyDescent="0.2">
      <c r="A42" s="289">
        <f t="shared" si="18"/>
        <v>43137</v>
      </c>
      <c r="B42" s="290">
        <f t="shared" si="15"/>
        <v>43137</v>
      </c>
      <c r="C42" s="303" t="s">
        <v>93</v>
      </c>
      <c r="D42" s="41"/>
      <c r="W42" s="285">
        <f t="shared" si="16"/>
        <v>2</v>
      </c>
      <c r="X42" s="294" t="str">
        <f t="shared" si="17"/>
        <v/>
      </c>
      <c r="Y42" s="294" t="str">
        <f t="shared" si="14"/>
        <v>CJM</v>
      </c>
      <c r="Z42" s="294" t="str">
        <f t="shared" si="14"/>
        <v/>
      </c>
      <c r="AA42" s="294" t="str">
        <f t="shared" si="14"/>
        <v/>
      </c>
      <c r="AB42" s="294" t="str">
        <f t="shared" si="14"/>
        <v/>
      </c>
      <c r="AC42" s="294" t="str">
        <f t="shared" si="14"/>
        <v/>
      </c>
      <c r="AD42" s="294" t="str">
        <f t="shared" si="14"/>
        <v/>
      </c>
      <c r="AE42" s="32"/>
    </row>
    <row r="43" spans="1:31" x14ac:dyDescent="0.2">
      <c r="A43" s="289">
        <f t="shared" si="18"/>
        <v>43138</v>
      </c>
      <c r="B43" s="290">
        <f t="shared" si="15"/>
        <v>43138</v>
      </c>
      <c r="C43" s="303" t="s">
        <v>14</v>
      </c>
      <c r="W43" s="285">
        <f t="shared" si="16"/>
        <v>3</v>
      </c>
      <c r="X43" s="294" t="str">
        <f t="shared" si="17"/>
        <v/>
      </c>
      <c r="Y43" s="294" t="str">
        <f t="shared" si="14"/>
        <v/>
      </c>
      <c r="Z43" s="294" t="str">
        <f t="shared" si="14"/>
        <v>RJR</v>
      </c>
      <c r="AA43" s="294" t="str">
        <f t="shared" si="14"/>
        <v/>
      </c>
      <c r="AB43" s="294" t="str">
        <f t="shared" si="14"/>
        <v/>
      </c>
      <c r="AC43" s="294" t="str">
        <f t="shared" si="14"/>
        <v/>
      </c>
      <c r="AD43" s="294" t="str">
        <f t="shared" si="14"/>
        <v/>
      </c>
      <c r="AE43" s="32"/>
    </row>
    <row r="44" spans="1:31" x14ac:dyDescent="0.2">
      <c r="A44" s="289">
        <f t="shared" si="18"/>
        <v>43139</v>
      </c>
      <c r="B44" s="290">
        <f t="shared" si="15"/>
        <v>43139</v>
      </c>
      <c r="C44" s="303" t="s">
        <v>15</v>
      </c>
      <c r="W44" s="285">
        <f t="shared" si="16"/>
        <v>4</v>
      </c>
      <c r="X44" s="294" t="str">
        <f t="shared" si="17"/>
        <v/>
      </c>
      <c r="Y44" s="294" t="str">
        <f t="shared" si="14"/>
        <v/>
      </c>
      <c r="Z44" s="294" t="str">
        <f t="shared" si="14"/>
        <v/>
      </c>
      <c r="AA44" s="294" t="str">
        <f t="shared" si="14"/>
        <v>MFS</v>
      </c>
      <c r="AB44" s="294" t="str">
        <f t="shared" si="14"/>
        <v/>
      </c>
      <c r="AC44" s="294" t="str">
        <f t="shared" si="14"/>
        <v/>
      </c>
      <c r="AD44" s="294" t="str">
        <f t="shared" si="14"/>
        <v/>
      </c>
      <c r="AE44" s="32"/>
    </row>
    <row r="45" spans="1:31" x14ac:dyDescent="0.2">
      <c r="A45" s="289">
        <f t="shared" si="18"/>
        <v>43140</v>
      </c>
      <c r="B45" s="290">
        <f t="shared" si="15"/>
        <v>43140</v>
      </c>
      <c r="C45" s="303" t="s">
        <v>68</v>
      </c>
      <c r="W45" s="285">
        <f t="shared" si="16"/>
        <v>5</v>
      </c>
      <c r="X45" s="294" t="str">
        <f t="shared" si="17"/>
        <v/>
      </c>
      <c r="Y45" s="294" t="str">
        <f t="shared" si="14"/>
        <v/>
      </c>
      <c r="Z45" s="294" t="str">
        <f t="shared" si="14"/>
        <v/>
      </c>
      <c r="AA45" s="294" t="str">
        <f t="shared" si="14"/>
        <v/>
      </c>
      <c r="AB45" s="294" t="str">
        <f t="shared" si="14"/>
        <v>AJR</v>
      </c>
      <c r="AC45" s="294" t="str">
        <f t="shared" si="14"/>
        <v/>
      </c>
      <c r="AD45" s="294" t="str">
        <f t="shared" si="14"/>
        <v/>
      </c>
      <c r="AE45" s="32"/>
    </row>
    <row r="46" spans="1:31" x14ac:dyDescent="0.2">
      <c r="A46" s="289">
        <f t="shared" si="18"/>
        <v>43141</v>
      </c>
      <c r="B46" s="290">
        <f t="shared" si="15"/>
        <v>43141</v>
      </c>
      <c r="C46" s="303" t="s">
        <v>68</v>
      </c>
      <c r="W46" s="285">
        <f t="shared" si="16"/>
        <v>6</v>
      </c>
      <c r="X46" s="294" t="str">
        <f t="shared" si="17"/>
        <v/>
      </c>
      <c r="Y46" s="294" t="str">
        <f t="shared" si="14"/>
        <v/>
      </c>
      <c r="Z46" s="294" t="str">
        <f t="shared" si="14"/>
        <v/>
      </c>
      <c r="AA46" s="294" t="str">
        <f t="shared" si="14"/>
        <v/>
      </c>
      <c r="AB46" s="294" t="str">
        <f t="shared" si="14"/>
        <v/>
      </c>
      <c r="AC46" s="294" t="str">
        <f t="shared" si="14"/>
        <v>AJR</v>
      </c>
      <c r="AD46" s="294" t="str">
        <f t="shared" si="14"/>
        <v/>
      </c>
      <c r="AE46" s="32"/>
    </row>
    <row r="47" spans="1:31" x14ac:dyDescent="0.2">
      <c r="A47" s="289">
        <f t="shared" si="18"/>
        <v>43142</v>
      </c>
      <c r="B47" s="290">
        <f t="shared" si="15"/>
        <v>43142</v>
      </c>
      <c r="C47" s="303" t="s">
        <v>68</v>
      </c>
      <c r="W47" s="285">
        <f t="shared" si="16"/>
        <v>7</v>
      </c>
      <c r="X47" s="294" t="str">
        <f t="shared" si="17"/>
        <v/>
      </c>
      <c r="Y47" s="294" t="str">
        <f t="shared" si="14"/>
        <v/>
      </c>
      <c r="Z47" s="294" t="str">
        <f t="shared" si="14"/>
        <v/>
      </c>
      <c r="AA47" s="294" t="str">
        <f t="shared" si="14"/>
        <v/>
      </c>
      <c r="AB47" s="294" t="str">
        <f t="shared" si="14"/>
        <v/>
      </c>
      <c r="AC47" s="294" t="str">
        <f t="shared" si="14"/>
        <v/>
      </c>
      <c r="AD47" s="294" t="str">
        <f t="shared" si="14"/>
        <v>AJR</v>
      </c>
      <c r="AE47" s="32"/>
    </row>
    <row r="48" spans="1:31" ht="18" x14ac:dyDescent="0.25">
      <c r="A48" s="289">
        <f t="shared" si="18"/>
        <v>43143</v>
      </c>
      <c r="B48" s="290">
        <f t="shared" si="15"/>
        <v>43143</v>
      </c>
      <c r="C48" s="303" t="s">
        <v>65</v>
      </c>
      <c r="K48" s="291" t="s">
        <v>234</v>
      </c>
      <c r="O48" s="304">
        <v>14</v>
      </c>
      <c r="W48" s="285">
        <f t="shared" si="16"/>
        <v>1</v>
      </c>
      <c r="X48" s="294" t="str">
        <f t="shared" si="17"/>
        <v>LDP</v>
      </c>
      <c r="Y48" s="294" t="str">
        <f t="shared" si="14"/>
        <v/>
      </c>
      <c r="Z48" s="294" t="str">
        <f t="shared" si="14"/>
        <v/>
      </c>
      <c r="AA48" s="294" t="str">
        <f t="shared" si="14"/>
        <v/>
      </c>
      <c r="AB48" s="294" t="str">
        <f t="shared" si="14"/>
        <v/>
      </c>
      <c r="AC48" s="294" t="str">
        <f t="shared" si="14"/>
        <v/>
      </c>
      <c r="AD48" s="294" t="str">
        <f t="shared" si="14"/>
        <v/>
      </c>
      <c r="AE48" s="32"/>
    </row>
    <row r="49" spans="1:31" x14ac:dyDescent="0.2">
      <c r="A49" s="289">
        <f t="shared" si="18"/>
        <v>43144</v>
      </c>
      <c r="B49" s="290">
        <f t="shared" si="15"/>
        <v>43144</v>
      </c>
      <c r="C49" s="303" t="s">
        <v>15</v>
      </c>
      <c r="K49" s="262" t="s">
        <v>235</v>
      </c>
      <c r="W49" s="285">
        <f t="shared" si="16"/>
        <v>2</v>
      </c>
      <c r="X49" s="294" t="str">
        <f t="shared" si="17"/>
        <v/>
      </c>
      <c r="Y49" s="294" t="str">
        <f t="shared" si="14"/>
        <v>MFS</v>
      </c>
      <c r="Z49" s="294" t="str">
        <f t="shared" si="14"/>
        <v/>
      </c>
      <c r="AA49" s="294" t="str">
        <f t="shared" si="14"/>
        <v/>
      </c>
      <c r="AB49" s="294" t="str">
        <f t="shared" si="14"/>
        <v/>
      </c>
      <c r="AC49" s="294" t="str">
        <f t="shared" si="14"/>
        <v/>
      </c>
      <c r="AD49" s="294" t="str">
        <f t="shared" si="14"/>
        <v/>
      </c>
      <c r="AE49" s="32"/>
    </row>
    <row r="50" spans="1:31" x14ac:dyDescent="0.2">
      <c r="A50" s="289">
        <f t="shared" si="18"/>
        <v>43145</v>
      </c>
      <c r="B50" s="290">
        <f t="shared" si="15"/>
        <v>43145</v>
      </c>
      <c r="C50" s="303" t="s">
        <v>96</v>
      </c>
      <c r="K50" s="41" t="s">
        <v>236</v>
      </c>
      <c r="W50" s="285">
        <f t="shared" si="16"/>
        <v>3</v>
      </c>
      <c r="X50" s="294" t="str">
        <f t="shared" si="17"/>
        <v/>
      </c>
      <c r="Y50" s="294" t="str">
        <f t="shared" si="14"/>
        <v/>
      </c>
      <c r="Z50" s="294" t="str">
        <f t="shared" si="14"/>
        <v>PRS</v>
      </c>
      <c r="AA50" s="294" t="str">
        <f t="shared" si="14"/>
        <v/>
      </c>
      <c r="AB50" s="294" t="str">
        <f t="shared" si="14"/>
        <v/>
      </c>
      <c r="AC50" s="294" t="str">
        <f t="shared" si="14"/>
        <v/>
      </c>
      <c r="AD50" s="294" t="str">
        <f t="shared" si="14"/>
        <v/>
      </c>
      <c r="AE50" s="32"/>
    </row>
    <row r="51" spans="1:31" x14ac:dyDescent="0.2">
      <c r="A51" s="289">
        <f t="shared" si="18"/>
        <v>43146</v>
      </c>
      <c r="B51" s="290">
        <f t="shared" si="15"/>
        <v>43146</v>
      </c>
      <c r="C51" s="303" t="s">
        <v>97</v>
      </c>
      <c r="W51" s="285">
        <f t="shared" si="16"/>
        <v>4</v>
      </c>
      <c r="X51" s="294" t="str">
        <f t="shared" si="17"/>
        <v/>
      </c>
      <c r="Y51" s="294" t="str">
        <f t="shared" si="14"/>
        <v/>
      </c>
      <c r="Z51" s="294" t="str">
        <f t="shared" si="14"/>
        <v/>
      </c>
      <c r="AA51" s="294" t="str">
        <f t="shared" si="14"/>
        <v>HLT</v>
      </c>
      <c r="AB51" s="294" t="str">
        <f t="shared" si="14"/>
        <v/>
      </c>
      <c r="AC51" s="294" t="str">
        <f t="shared" si="14"/>
        <v/>
      </c>
      <c r="AD51" s="294" t="str">
        <f t="shared" si="14"/>
        <v/>
      </c>
      <c r="AE51" s="32"/>
    </row>
    <row r="52" spans="1:31" x14ac:dyDescent="0.2">
      <c r="A52" s="289">
        <f t="shared" si="18"/>
        <v>43147</v>
      </c>
      <c r="B52" s="290">
        <f t="shared" si="15"/>
        <v>43147</v>
      </c>
      <c r="C52" s="303" t="s">
        <v>93</v>
      </c>
      <c r="W52" s="285">
        <f t="shared" si="16"/>
        <v>5</v>
      </c>
      <c r="X52" s="294" t="str">
        <f t="shared" si="17"/>
        <v/>
      </c>
      <c r="Y52" s="294" t="str">
        <f t="shared" si="14"/>
        <v/>
      </c>
      <c r="Z52" s="294" t="str">
        <f t="shared" si="14"/>
        <v/>
      </c>
      <c r="AA52" s="294" t="str">
        <f t="shared" si="14"/>
        <v/>
      </c>
      <c r="AB52" s="294" t="str">
        <f t="shared" si="14"/>
        <v>CJM</v>
      </c>
      <c r="AC52" s="294" t="str">
        <f t="shared" si="14"/>
        <v/>
      </c>
      <c r="AD52" s="294" t="str">
        <f t="shared" si="14"/>
        <v/>
      </c>
      <c r="AE52" s="32"/>
    </row>
    <row r="53" spans="1:31" x14ac:dyDescent="0.2">
      <c r="A53" s="289">
        <f t="shared" si="18"/>
        <v>43148</v>
      </c>
      <c r="B53" s="290">
        <f t="shared" si="15"/>
        <v>43148</v>
      </c>
      <c r="C53" s="303" t="s">
        <v>94</v>
      </c>
      <c r="W53" s="285">
        <f t="shared" si="16"/>
        <v>6</v>
      </c>
      <c r="X53" s="294" t="str">
        <f t="shared" si="17"/>
        <v/>
      </c>
      <c r="Y53" s="294" t="str">
        <f t="shared" si="17"/>
        <v/>
      </c>
      <c r="Z53" s="294" t="str">
        <f t="shared" si="17"/>
        <v/>
      </c>
      <c r="AA53" s="294" t="str">
        <f t="shared" si="17"/>
        <v/>
      </c>
      <c r="AB53" s="294" t="str">
        <f t="shared" si="17"/>
        <v/>
      </c>
      <c r="AC53" s="294" t="str">
        <f t="shared" si="17"/>
        <v>DJM</v>
      </c>
      <c r="AD53" s="294" t="str">
        <f t="shared" si="17"/>
        <v/>
      </c>
      <c r="AE53" s="32"/>
    </row>
    <row r="54" spans="1:31" x14ac:dyDescent="0.2">
      <c r="A54" s="289">
        <f t="shared" si="18"/>
        <v>43149</v>
      </c>
      <c r="B54" s="290">
        <f t="shared" si="15"/>
        <v>43149</v>
      </c>
      <c r="C54" s="303" t="s">
        <v>94</v>
      </c>
      <c r="W54" s="285">
        <f t="shared" si="16"/>
        <v>7</v>
      </c>
      <c r="X54" s="294" t="str">
        <f t="shared" si="17"/>
        <v/>
      </c>
      <c r="Y54" s="294" t="str">
        <f t="shared" si="17"/>
        <v/>
      </c>
      <c r="Z54" s="294" t="str">
        <f t="shared" si="17"/>
        <v/>
      </c>
      <c r="AA54" s="294" t="str">
        <f t="shared" si="17"/>
        <v/>
      </c>
      <c r="AB54" s="294" t="str">
        <f t="shared" si="17"/>
        <v/>
      </c>
      <c r="AC54" s="294" t="str">
        <f t="shared" si="17"/>
        <v/>
      </c>
      <c r="AD54" s="294" t="str">
        <f t="shared" si="17"/>
        <v>DJM</v>
      </c>
      <c r="AE54" s="32"/>
    </row>
    <row r="55" spans="1:31" x14ac:dyDescent="0.2">
      <c r="A55" s="289">
        <f t="shared" si="18"/>
        <v>43150</v>
      </c>
      <c r="B55" s="290">
        <f t="shared" si="15"/>
        <v>43150</v>
      </c>
      <c r="C55" s="303" t="s">
        <v>100</v>
      </c>
      <c r="F55" s="41" t="s">
        <v>237</v>
      </c>
      <c r="W55" s="285">
        <f t="shared" si="16"/>
        <v>1</v>
      </c>
      <c r="X55" s="294" t="str">
        <f t="shared" si="17"/>
        <v>SPF</v>
      </c>
      <c r="Y55" s="294" t="str">
        <f t="shared" si="17"/>
        <v/>
      </c>
      <c r="Z55" s="294" t="str">
        <f t="shared" si="17"/>
        <v/>
      </c>
      <c r="AA55" s="294" t="str">
        <f t="shared" si="17"/>
        <v/>
      </c>
      <c r="AB55" s="294" t="str">
        <f t="shared" si="17"/>
        <v/>
      </c>
      <c r="AC55" s="294" t="str">
        <f t="shared" si="17"/>
        <v/>
      </c>
      <c r="AD55" s="294" t="str">
        <f t="shared" si="17"/>
        <v/>
      </c>
      <c r="AE55" s="32"/>
    </row>
    <row r="56" spans="1:31" x14ac:dyDescent="0.2">
      <c r="A56" s="289">
        <f t="shared" si="18"/>
        <v>43151</v>
      </c>
      <c r="B56" s="290">
        <f t="shared" si="15"/>
        <v>43151</v>
      </c>
      <c r="C56" s="303" t="s">
        <v>68</v>
      </c>
      <c r="F56" s="41" t="s">
        <v>238</v>
      </c>
      <c r="W56" s="285">
        <f t="shared" si="16"/>
        <v>2</v>
      </c>
      <c r="X56" s="294" t="str">
        <f t="shared" si="17"/>
        <v/>
      </c>
      <c r="Y56" s="294" t="str">
        <f t="shared" si="17"/>
        <v>AJR</v>
      </c>
      <c r="Z56" s="294" t="str">
        <f t="shared" si="17"/>
        <v/>
      </c>
      <c r="AA56" s="294" t="str">
        <f t="shared" si="17"/>
        <v/>
      </c>
      <c r="AB56" s="294" t="str">
        <f t="shared" si="17"/>
        <v/>
      </c>
      <c r="AC56" s="294" t="str">
        <f t="shared" si="17"/>
        <v/>
      </c>
      <c r="AD56" s="294" t="str">
        <f t="shared" si="17"/>
        <v/>
      </c>
      <c r="AE56" s="32"/>
    </row>
    <row r="57" spans="1:31" x14ac:dyDescent="0.2">
      <c r="A57" s="289">
        <f t="shared" si="18"/>
        <v>43152</v>
      </c>
      <c r="B57" s="290">
        <f t="shared" si="15"/>
        <v>43152</v>
      </c>
      <c r="C57" s="303" t="s">
        <v>7</v>
      </c>
      <c r="F57" s="41"/>
      <c r="W57" s="285">
        <f t="shared" si="16"/>
        <v>3</v>
      </c>
      <c r="X57" s="294" t="str">
        <f t="shared" si="17"/>
        <v/>
      </c>
      <c r="Y57" s="294" t="str">
        <f t="shared" si="17"/>
        <v/>
      </c>
      <c r="Z57" s="294" t="str">
        <f t="shared" si="17"/>
        <v>DBC</v>
      </c>
      <c r="AA57" s="294" t="str">
        <f t="shared" si="17"/>
        <v/>
      </c>
      <c r="AB57" s="294" t="str">
        <f t="shared" si="17"/>
        <v/>
      </c>
      <c r="AC57" s="294" t="str">
        <f t="shared" si="17"/>
        <v/>
      </c>
      <c r="AD57" s="294" t="str">
        <f t="shared" si="17"/>
        <v/>
      </c>
      <c r="AE57" s="32"/>
    </row>
    <row r="58" spans="1:31" x14ac:dyDescent="0.2">
      <c r="A58" s="289">
        <f t="shared" si="18"/>
        <v>43153</v>
      </c>
      <c r="B58" s="290">
        <f t="shared" si="15"/>
        <v>43153</v>
      </c>
      <c r="C58" s="303" t="s">
        <v>2</v>
      </c>
      <c r="F58" s="41" t="s">
        <v>251</v>
      </c>
      <c r="W58" s="285">
        <f t="shared" si="16"/>
        <v>4</v>
      </c>
      <c r="X58" s="294" t="str">
        <f t="shared" si="17"/>
        <v/>
      </c>
      <c r="Y58" s="294" t="str">
        <f t="shared" si="17"/>
        <v/>
      </c>
      <c r="Z58" s="294" t="str">
        <f t="shared" si="17"/>
        <v/>
      </c>
      <c r="AA58" s="294" t="str">
        <f t="shared" si="17"/>
        <v>GBH</v>
      </c>
      <c r="AB58" s="294" t="str">
        <f t="shared" si="17"/>
        <v/>
      </c>
      <c r="AC58" s="294" t="str">
        <f t="shared" si="17"/>
        <v/>
      </c>
      <c r="AD58" s="294" t="str">
        <f t="shared" si="17"/>
        <v/>
      </c>
      <c r="AE58" s="32"/>
    </row>
    <row r="59" spans="1:31" x14ac:dyDescent="0.2">
      <c r="A59" s="289">
        <f t="shared" si="18"/>
        <v>43154</v>
      </c>
      <c r="B59" s="290">
        <f t="shared" si="15"/>
        <v>43154</v>
      </c>
      <c r="C59" s="303" t="s">
        <v>6</v>
      </c>
      <c r="F59" s="41" t="s">
        <v>252</v>
      </c>
      <c r="W59" s="285">
        <f t="shared" si="16"/>
        <v>5</v>
      </c>
      <c r="X59" s="294" t="str">
        <f t="shared" si="17"/>
        <v/>
      </c>
      <c r="Y59" s="294" t="str">
        <f t="shared" si="17"/>
        <v/>
      </c>
      <c r="Z59" s="294" t="str">
        <f t="shared" si="17"/>
        <v/>
      </c>
      <c r="AA59" s="294" t="str">
        <f t="shared" si="17"/>
        <v/>
      </c>
      <c r="AB59" s="294" t="str">
        <f t="shared" si="17"/>
        <v>GAH</v>
      </c>
      <c r="AC59" s="294" t="str">
        <f t="shared" si="17"/>
        <v/>
      </c>
      <c r="AD59" s="294" t="str">
        <f t="shared" si="17"/>
        <v/>
      </c>
      <c r="AE59" s="32"/>
    </row>
    <row r="60" spans="1:31" x14ac:dyDescent="0.2">
      <c r="A60" s="289">
        <f t="shared" si="18"/>
        <v>43155</v>
      </c>
      <c r="B60" s="290">
        <f t="shared" si="15"/>
        <v>43155</v>
      </c>
      <c r="C60" s="303" t="s">
        <v>127</v>
      </c>
      <c r="W60" s="285">
        <f t="shared" si="16"/>
        <v>6</v>
      </c>
      <c r="X60" s="294" t="str">
        <f t="shared" si="17"/>
        <v/>
      </c>
      <c r="Y60" s="294" t="str">
        <f t="shared" si="17"/>
        <v/>
      </c>
      <c r="Z60" s="294" t="str">
        <f t="shared" si="17"/>
        <v/>
      </c>
      <c r="AA60" s="294" t="str">
        <f t="shared" si="17"/>
        <v/>
      </c>
      <c r="AB60" s="294" t="str">
        <f t="shared" si="17"/>
        <v/>
      </c>
      <c r="AC60" s="294" t="str">
        <f t="shared" si="17"/>
        <v>JGE</v>
      </c>
      <c r="AD60" s="294" t="str">
        <f t="shared" si="17"/>
        <v/>
      </c>
      <c r="AE60" s="32"/>
    </row>
    <row r="61" spans="1:31" x14ac:dyDescent="0.2">
      <c r="A61" s="289">
        <f t="shared" si="18"/>
        <v>43156</v>
      </c>
      <c r="B61" s="290">
        <f t="shared" si="15"/>
        <v>43156</v>
      </c>
      <c r="C61" s="303" t="s">
        <v>127</v>
      </c>
      <c r="W61" s="285">
        <f t="shared" si="16"/>
        <v>7</v>
      </c>
      <c r="X61" s="294" t="str">
        <f t="shared" si="17"/>
        <v/>
      </c>
      <c r="Y61" s="294" t="str">
        <f t="shared" si="17"/>
        <v/>
      </c>
      <c r="Z61" s="294" t="str">
        <f t="shared" si="17"/>
        <v/>
      </c>
      <c r="AA61" s="294" t="str">
        <f t="shared" si="17"/>
        <v/>
      </c>
      <c r="AB61" s="294" t="str">
        <f t="shared" si="17"/>
        <v/>
      </c>
      <c r="AC61" s="294" t="str">
        <f t="shared" si="17"/>
        <v/>
      </c>
      <c r="AD61" s="294" t="str">
        <f t="shared" si="17"/>
        <v>JGE</v>
      </c>
      <c r="AE61" s="32"/>
    </row>
    <row r="62" spans="1:31" x14ac:dyDescent="0.2">
      <c r="A62" s="289">
        <f t="shared" si="18"/>
        <v>43157</v>
      </c>
      <c r="B62" s="290">
        <f t="shared" si="15"/>
        <v>43157</v>
      </c>
      <c r="C62" s="303" t="s">
        <v>97</v>
      </c>
      <c r="W62" s="285">
        <f t="shared" si="16"/>
        <v>1</v>
      </c>
      <c r="X62" s="294" t="str">
        <f t="shared" si="17"/>
        <v>HLT</v>
      </c>
      <c r="Y62" s="294" t="str">
        <f t="shared" si="17"/>
        <v/>
      </c>
      <c r="Z62" s="294" t="str">
        <f t="shared" si="17"/>
        <v/>
      </c>
      <c r="AA62" s="294" t="str">
        <f t="shared" si="17"/>
        <v/>
      </c>
      <c r="AB62" s="294" t="str">
        <f t="shared" si="17"/>
        <v/>
      </c>
      <c r="AC62" s="294" t="str">
        <f t="shared" si="17"/>
        <v/>
      </c>
      <c r="AD62" s="294" t="str">
        <f t="shared" si="17"/>
        <v/>
      </c>
      <c r="AE62" s="32"/>
    </row>
    <row r="63" spans="1:31" x14ac:dyDescent="0.2">
      <c r="A63" s="289">
        <f t="shared" si="18"/>
        <v>43158</v>
      </c>
      <c r="B63" s="290">
        <f t="shared" si="15"/>
        <v>43158</v>
      </c>
      <c r="C63" s="303" t="s">
        <v>14</v>
      </c>
      <c r="W63" s="285">
        <f t="shared" si="16"/>
        <v>2</v>
      </c>
      <c r="X63" s="294" t="str">
        <f t="shared" si="17"/>
        <v/>
      </c>
      <c r="Y63" s="294" t="str">
        <f t="shared" si="17"/>
        <v>RJR</v>
      </c>
      <c r="Z63" s="294" t="str">
        <f t="shared" si="17"/>
        <v/>
      </c>
      <c r="AA63" s="294" t="str">
        <f t="shared" si="17"/>
        <v/>
      </c>
      <c r="AB63" s="294" t="str">
        <f t="shared" si="17"/>
        <v/>
      </c>
      <c r="AC63" s="294" t="str">
        <f t="shared" si="17"/>
        <v/>
      </c>
      <c r="AD63" s="294" t="str">
        <f t="shared" si="17"/>
        <v/>
      </c>
      <c r="AE63" s="32"/>
    </row>
    <row r="64" spans="1:31" x14ac:dyDescent="0.2">
      <c r="A64" s="289">
        <f t="shared" si="18"/>
        <v>43159</v>
      </c>
      <c r="B64" s="290">
        <f t="shared" si="15"/>
        <v>43159</v>
      </c>
      <c r="C64" s="303" t="s">
        <v>93</v>
      </c>
      <c r="W64" s="285">
        <f t="shared" si="16"/>
        <v>3</v>
      </c>
      <c r="X64" s="294" t="str">
        <f t="shared" si="17"/>
        <v/>
      </c>
      <c r="Y64" s="294" t="str">
        <f t="shared" si="17"/>
        <v/>
      </c>
      <c r="Z64" s="294" t="str">
        <f t="shared" si="17"/>
        <v>CJM</v>
      </c>
      <c r="AA64" s="294" t="str">
        <f t="shared" si="17"/>
        <v/>
      </c>
      <c r="AB64" s="294" t="str">
        <f t="shared" si="17"/>
        <v/>
      </c>
      <c r="AC64" s="294" t="str">
        <f t="shared" si="17"/>
        <v/>
      </c>
      <c r="AD64" s="294" t="str">
        <f t="shared" si="17"/>
        <v/>
      </c>
      <c r="AE64" s="32"/>
    </row>
    <row r="65" spans="1:31" x14ac:dyDescent="0.2">
      <c r="A65" s="289">
        <f t="shared" si="18"/>
        <v>43160</v>
      </c>
      <c r="B65" s="290">
        <f t="shared" si="15"/>
        <v>43160</v>
      </c>
      <c r="C65" s="303" t="s">
        <v>100</v>
      </c>
      <c r="W65" s="285">
        <f t="shared" si="16"/>
        <v>4</v>
      </c>
      <c r="X65" s="294" t="str">
        <f t="shared" si="17"/>
        <v/>
      </c>
      <c r="Y65" s="294" t="str">
        <f t="shared" si="17"/>
        <v/>
      </c>
      <c r="Z65" s="294" t="str">
        <f t="shared" si="17"/>
        <v/>
      </c>
      <c r="AA65" s="294" t="str">
        <f t="shared" si="17"/>
        <v>SPF</v>
      </c>
      <c r="AB65" s="294" t="str">
        <f t="shared" si="17"/>
        <v/>
      </c>
      <c r="AC65" s="294" t="str">
        <f t="shared" si="17"/>
        <v/>
      </c>
      <c r="AD65" s="294" t="str">
        <f t="shared" si="17"/>
        <v/>
      </c>
      <c r="AE65" s="32"/>
    </row>
    <row r="66" spans="1:31" x14ac:dyDescent="0.2">
      <c r="A66" s="289">
        <f t="shared" si="18"/>
        <v>43161</v>
      </c>
      <c r="B66" s="290">
        <f t="shared" si="15"/>
        <v>43161</v>
      </c>
      <c r="C66" s="303" t="s">
        <v>2</v>
      </c>
      <c r="D66" s="41"/>
      <c r="W66" s="285">
        <f t="shared" si="16"/>
        <v>5</v>
      </c>
      <c r="X66" s="294" t="str">
        <f t="shared" si="17"/>
        <v/>
      </c>
      <c r="Y66" s="294" t="str">
        <f t="shared" si="17"/>
        <v/>
      </c>
      <c r="Z66" s="294" t="str">
        <f t="shared" si="17"/>
        <v/>
      </c>
      <c r="AA66" s="294" t="str">
        <f t="shared" si="17"/>
        <v/>
      </c>
      <c r="AB66" s="294" t="str">
        <f t="shared" si="17"/>
        <v>GBH</v>
      </c>
      <c r="AC66" s="294" t="str">
        <f t="shared" si="17"/>
        <v/>
      </c>
      <c r="AD66" s="294" t="str">
        <f t="shared" si="17"/>
        <v/>
      </c>
      <c r="AE66" s="32"/>
    </row>
    <row r="67" spans="1:31" x14ac:dyDescent="0.2">
      <c r="A67" s="289">
        <f t="shared" si="18"/>
        <v>43162</v>
      </c>
      <c r="B67" s="290">
        <f t="shared" si="15"/>
        <v>43162</v>
      </c>
      <c r="C67" s="303" t="s">
        <v>2</v>
      </c>
      <c r="W67" s="285">
        <f t="shared" si="16"/>
        <v>6</v>
      </c>
      <c r="X67" s="294" t="str">
        <f t="shared" si="17"/>
        <v/>
      </c>
      <c r="Y67" s="294" t="str">
        <f t="shared" si="17"/>
        <v/>
      </c>
      <c r="Z67" s="294" t="str">
        <f t="shared" si="17"/>
        <v/>
      </c>
      <c r="AA67" s="294" t="str">
        <f t="shared" si="17"/>
        <v/>
      </c>
      <c r="AB67" s="294" t="str">
        <f t="shared" si="17"/>
        <v/>
      </c>
      <c r="AC67" s="294" t="str">
        <f t="shared" si="17"/>
        <v>GBH</v>
      </c>
      <c r="AD67" s="294" t="str">
        <f t="shared" si="17"/>
        <v/>
      </c>
      <c r="AE67" s="32"/>
    </row>
    <row r="68" spans="1:31" x14ac:dyDescent="0.2">
      <c r="A68" s="289">
        <f t="shared" si="18"/>
        <v>43163</v>
      </c>
      <c r="B68" s="290">
        <f t="shared" si="15"/>
        <v>43163</v>
      </c>
      <c r="C68" s="303" t="s">
        <v>2</v>
      </c>
      <c r="W68" s="285">
        <f t="shared" si="16"/>
        <v>7</v>
      </c>
      <c r="X68" s="294" t="str">
        <f t="shared" si="17"/>
        <v/>
      </c>
      <c r="Y68" s="294" t="str">
        <f t="shared" si="17"/>
        <v/>
      </c>
      <c r="Z68" s="294" t="str">
        <f t="shared" si="17"/>
        <v/>
      </c>
      <c r="AA68" s="294" t="str">
        <f t="shared" si="17"/>
        <v/>
      </c>
      <c r="AB68" s="294" t="str">
        <f t="shared" si="17"/>
        <v/>
      </c>
      <c r="AC68" s="294" t="str">
        <f t="shared" si="17"/>
        <v/>
      </c>
      <c r="AD68" s="294" t="str">
        <f t="shared" si="17"/>
        <v>GBH</v>
      </c>
      <c r="AE68" s="32"/>
    </row>
    <row r="69" spans="1:31" x14ac:dyDescent="0.2">
      <c r="A69" s="289">
        <f t="shared" si="18"/>
        <v>43164</v>
      </c>
      <c r="B69" s="290">
        <f t="shared" si="15"/>
        <v>43164</v>
      </c>
      <c r="C69" s="303" t="s">
        <v>96</v>
      </c>
      <c r="W69" s="285">
        <f t="shared" si="16"/>
        <v>1</v>
      </c>
      <c r="X69" s="294" t="str">
        <f t="shared" si="17"/>
        <v>PRS</v>
      </c>
      <c r="Y69" s="294" t="str">
        <f t="shared" si="17"/>
        <v/>
      </c>
      <c r="Z69" s="294" t="str">
        <f t="shared" si="17"/>
        <v/>
      </c>
      <c r="AA69" s="294" t="str">
        <f t="shared" si="17"/>
        <v/>
      </c>
      <c r="AB69" s="294" t="str">
        <f t="shared" si="17"/>
        <v/>
      </c>
      <c r="AC69" s="294" t="str">
        <f t="shared" si="17"/>
        <v/>
      </c>
      <c r="AD69" s="294" t="str">
        <f t="shared" si="17"/>
        <v/>
      </c>
      <c r="AE69" s="32"/>
    </row>
    <row r="70" spans="1:31" x14ac:dyDescent="0.2">
      <c r="A70" s="289">
        <f t="shared" si="18"/>
        <v>43165</v>
      </c>
      <c r="B70" s="290">
        <f t="shared" si="15"/>
        <v>43165</v>
      </c>
      <c r="C70" s="303" t="s">
        <v>93</v>
      </c>
      <c r="W70" s="285">
        <f t="shared" si="16"/>
        <v>2</v>
      </c>
      <c r="X70" s="294" t="str">
        <f t="shared" si="17"/>
        <v/>
      </c>
      <c r="Y70" s="294" t="str">
        <f t="shared" si="17"/>
        <v>CJM</v>
      </c>
      <c r="Z70" s="294" t="str">
        <f t="shared" si="17"/>
        <v/>
      </c>
      <c r="AA70" s="294" t="str">
        <f t="shared" si="17"/>
        <v/>
      </c>
      <c r="AB70" s="294" t="str">
        <f t="shared" si="17"/>
        <v/>
      </c>
      <c r="AC70" s="294" t="str">
        <f t="shared" si="17"/>
        <v/>
      </c>
      <c r="AD70" s="294" t="str">
        <f t="shared" si="17"/>
        <v/>
      </c>
      <c r="AE70" s="32"/>
    </row>
    <row r="71" spans="1:31" x14ac:dyDescent="0.2">
      <c r="A71" s="289">
        <f t="shared" si="18"/>
        <v>43166</v>
      </c>
      <c r="B71" s="290">
        <f t="shared" si="15"/>
        <v>43166</v>
      </c>
      <c r="C71" s="303" t="s">
        <v>68</v>
      </c>
      <c r="W71" s="285">
        <f t="shared" si="16"/>
        <v>3</v>
      </c>
      <c r="X71" s="294" t="str">
        <f t="shared" si="17"/>
        <v/>
      </c>
      <c r="Y71" s="294" t="str">
        <f t="shared" si="17"/>
        <v/>
      </c>
      <c r="Z71" s="294" t="str">
        <f t="shared" si="17"/>
        <v>AJR</v>
      </c>
      <c r="AA71" s="294" t="str">
        <f t="shared" si="17"/>
        <v/>
      </c>
      <c r="AB71" s="294" t="str">
        <f t="shared" si="17"/>
        <v/>
      </c>
      <c r="AC71" s="294" t="str">
        <f t="shared" si="17"/>
        <v/>
      </c>
      <c r="AD71" s="294" t="str">
        <f t="shared" si="17"/>
        <v/>
      </c>
      <c r="AE71" s="32"/>
    </row>
    <row r="72" spans="1:31" x14ac:dyDescent="0.2">
      <c r="A72" s="289">
        <f t="shared" si="18"/>
        <v>43167</v>
      </c>
      <c r="B72" s="290">
        <f t="shared" si="15"/>
        <v>43167</v>
      </c>
      <c r="C72" s="303" t="s">
        <v>99</v>
      </c>
      <c r="D72" s="41"/>
      <c r="W72" s="285">
        <f t="shared" si="16"/>
        <v>4</v>
      </c>
      <c r="X72" s="294" t="str">
        <f t="shared" si="17"/>
        <v/>
      </c>
      <c r="Y72" s="294" t="str">
        <f t="shared" si="17"/>
        <v/>
      </c>
      <c r="Z72" s="294" t="str">
        <f t="shared" si="17"/>
        <v/>
      </c>
      <c r="AA72" s="294" t="str">
        <f t="shared" si="17"/>
        <v>RAC</v>
      </c>
      <c r="AB72" s="294" t="str">
        <f t="shared" si="17"/>
        <v/>
      </c>
      <c r="AC72" s="294" t="str">
        <f t="shared" si="17"/>
        <v/>
      </c>
      <c r="AD72" s="294" t="str">
        <f t="shared" si="17"/>
        <v/>
      </c>
      <c r="AE72" s="32"/>
    </row>
    <row r="73" spans="1:31" x14ac:dyDescent="0.2">
      <c r="A73" s="289">
        <f t="shared" si="18"/>
        <v>43168</v>
      </c>
      <c r="B73" s="290">
        <f t="shared" si="15"/>
        <v>43168</v>
      </c>
      <c r="C73" s="303" t="s">
        <v>7</v>
      </c>
      <c r="W73" s="285">
        <f t="shared" si="16"/>
        <v>5</v>
      </c>
      <c r="X73" s="294" t="str">
        <f t="shared" si="17"/>
        <v/>
      </c>
      <c r="Y73" s="294" t="str">
        <f t="shared" si="17"/>
        <v/>
      </c>
      <c r="Z73" s="294" t="str">
        <f t="shared" si="17"/>
        <v/>
      </c>
      <c r="AA73" s="294" t="str">
        <f t="shared" si="17"/>
        <v/>
      </c>
      <c r="AB73" s="294" t="str">
        <f t="shared" si="17"/>
        <v>DBC</v>
      </c>
      <c r="AC73" s="294" t="str">
        <f t="shared" si="17"/>
        <v/>
      </c>
      <c r="AD73" s="294" t="str">
        <f t="shared" si="17"/>
        <v/>
      </c>
      <c r="AE73" s="32"/>
    </row>
    <row r="74" spans="1:31" x14ac:dyDescent="0.2">
      <c r="A74" s="289">
        <f t="shared" si="18"/>
        <v>43169</v>
      </c>
      <c r="B74" s="290">
        <f t="shared" si="15"/>
        <v>43169</v>
      </c>
      <c r="C74" s="303" t="s">
        <v>6</v>
      </c>
      <c r="W74" s="285">
        <f t="shared" si="16"/>
        <v>6</v>
      </c>
      <c r="X74" s="294" t="str">
        <f t="shared" si="17"/>
        <v/>
      </c>
      <c r="Y74" s="294" t="str">
        <f t="shared" si="17"/>
        <v/>
      </c>
      <c r="Z74" s="294" t="str">
        <f t="shared" si="17"/>
        <v/>
      </c>
      <c r="AA74" s="294" t="str">
        <f t="shared" si="17"/>
        <v/>
      </c>
      <c r="AB74" s="294" t="str">
        <f t="shared" si="17"/>
        <v/>
      </c>
      <c r="AC74" s="294" t="str">
        <f t="shared" si="17"/>
        <v>GAH</v>
      </c>
      <c r="AD74" s="294" t="str">
        <f t="shared" si="17"/>
        <v/>
      </c>
      <c r="AE74" s="32"/>
    </row>
    <row r="75" spans="1:31" x14ac:dyDescent="0.2">
      <c r="A75" s="289">
        <f t="shared" si="18"/>
        <v>43170</v>
      </c>
      <c r="B75" s="290">
        <f t="shared" si="15"/>
        <v>43170</v>
      </c>
      <c r="C75" s="303" t="s">
        <v>6</v>
      </c>
      <c r="W75" s="285">
        <f t="shared" si="16"/>
        <v>7</v>
      </c>
      <c r="X75" s="294" t="str">
        <f t="shared" si="17"/>
        <v/>
      </c>
      <c r="Y75" s="294" t="str">
        <f t="shared" si="17"/>
        <v/>
      </c>
      <c r="Z75" s="294" t="str">
        <f t="shared" si="17"/>
        <v/>
      </c>
      <c r="AA75" s="294" t="str">
        <f t="shared" si="17"/>
        <v/>
      </c>
      <c r="AB75" s="294" t="str">
        <f t="shared" si="17"/>
        <v/>
      </c>
      <c r="AC75" s="294" t="str">
        <f t="shared" si="17"/>
        <v/>
      </c>
      <c r="AD75" s="294" t="str">
        <f t="shared" si="17"/>
        <v>GAH</v>
      </c>
      <c r="AE75" s="32"/>
    </row>
    <row r="76" spans="1:31" x14ac:dyDescent="0.2">
      <c r="A76" s="289">
        <f t="shared" si="18"/>
        <v>43171</v>
      </c>
      <c r="B76" s="290">
        <f t="shared" si="15"/>
        <v>43171</v>
      </c>
      <c r="C76" s="303" t="s">
        <v>14</v>
      </c>
      <c r="W76" s="285">
        <f t="shared" si="16"/>
        <v>1</v>
      </c>
      <c r="X76" s="294" t="str">
        <f t="shared" si="17"/>
        <v>RJR</v>
      </c>
      <c r="Y76" s="294" t="str">
        <f t="shared" si="17"/>
        <v/>
      </c>
      <c r="Z76" s="294" t="str">
        <f t="shared" si="17"/>
        <v/>
      </c>
      <c r="AA76" s="294" t="str">
        <f t="shared" si="17"/>
        <v/>
      </c>
      <c r="AB76" s="294" t="str">
        <f t="shared" si="17"/>
        <v/>
      </c>
      <c r="AC76" s="294" t="str">
        <f t="shared" si="17"/>
        <v/>
      </c>
      <c r="AD76" s="294" t="str">
        <f t="shared" si="17"/>
        <v/>
      </c>
      <c r="AE76" s="32"/>
    </row>
    <row r="77" spans="1:31" x14ac:dyDescent="0.2">
      <c r="A77" s="289">
        <f t="shared" si="18"/>
        <v>43172</v>
      </c>
      <c r="B77" s="290">
        <f t="shared" si="15"/>
        <v>43172</v>
      </c>
      <c r="C77" s="303" t="s">
        <v>100</v>
      </c>
      <c r="W77" s="285">
        <f t="shared" si="16"/>
        <v>2</v>
      </c>
      <c r="X77" s="294" t="str">
        <f t="shared" si="17"/>
        <v/>
      </c>
      <c r="Y77" s="294" t="str">
        <f t="shared" si="17"/>
        <v>SPF</v>
      </c>
      <c r="Z77" s="294" t="str">
        <f t="shared" si="17"/>
        <v/>
      </c>
      <c r="AA77" s="294" t="str">
        <f t="shared" si="17"/>
        <v/>
      </c>
      <c r="AB77" s="294" t="str">
        <f t="shared" si="17"/>
        <v/>
      </c>
      <c r="AC77" s="294" t="str">
        <f t="shared" si="17"/>
        <v/>
      </c>
      <c r="AD77" s="294" t="str">
        <f t="shared" si="17"/>
        <v/>
      </c>
      <c r="AE77" s="32"/>
    </row>
    <row r="78" spans="1:31" x14ac:dyDescent="0.2">
      <c r="A78" s="289">
        <f t="shared" si="18"/>
        <v>43173</v>
      </c>
      <c r="B78" s="290">
        <f t="shared" si="15"/>
        <v>43173</v>
      </c>
      <c r="C78" s="303" t="s">
        <v>127</v>
      </c>
      <c r="W78" s="285">
        <f t="shared" si="16"/>
        <v>3</v>
      </c>
      <c r="X78" s="294" t="str">
        <f t="shared" si="17"/>
        <v/>
      </c>
      <c r="Y78" s="294" t="str">
        <f t="shared" si="17"/>
        <v/>
      </c>
      <c r="Z78" s="294" t="str">
        <f t="shared" si="17"/>
        <v>JGE</v>
      </c>
      <c r="AA78" s="294" t="str">
        <f t="shared" si="17"/>
        <v/>
      </c>
      <c r="AB78" s="294" t="str">
        <f t="shared" si="17"/>
        <v/>
      </c>
      <c r="AC78" s="294" t="str">
        <f t="shared" si="17"/>
        <v/>
      </c>
      <c r="AD78" s="294" t="str">
        <f t="shared" si="17"/>
        <v/>
      </c>
      <c r="AE78" s="32"/>
    </row>
    <row r="79" spans="1:31" x14ac:dyDescent="0.2">
      <c r="A79" s="289">
        <f t="shared" si="18"/>
        <v>43174</v>
      </c>
      <c r="B79" s="290">
        <f t="shared" si="15"/>
        <v>43174</v>
      </c>
      <c r="C79" s="303" t="s">
        <v>15</v>
      </c>
      <c r="W79" s="285">
        <f t="shared" si="16"/>
        <v>4</v>
      </c>
      <c r="X79" s="294" t="str">
        <f t="shared" si="17"/>
        <v/>
      </c>
      <c r="Y79" s="294" t="str">
        <f t="shared" si="17"/>
        <v/>
      </c>
      <c r="Z79" s="294" t="str">
        <f t="shared" si="17"/>
        <v/>
      </c>
      <c r="AA79" s="294" t="str">
        <f t="shared" si="17"/>
        <v>MFS</v>
      </c>
      <c r="AB79" s="294" t="str">
        <f t="shared" si="17"/>
        <v/>
      </c>
      <c r="AC79" s="294" t="str">
        <f t="shared" si="17"/>
        <v/>
      </c>
      <c r="AD79" s="294" t="str">
        <f t="shared" si="17"/>
        <v/>
      </c>
      <c r="AE79" s="32"/>
    </row>
    <row r="80" spans="1:31" x14ac:dyDescent="0.2">
      <c r="A80" s="289">
        <f t="shared" si="18"/>
        <v>43175</v>
      </c>
      <c r="B80" s="290">
        <f t="shared" si="15"/>
        <v>43175</v>
      </c>
      <c r="C80" s="303" t="s">
        <v>200</v>
      </c>
      <c r="W80" s="285">
        <f t="shared" si="16"/>
        <v>5</v>
      </c>
      <c r="X80" s="294" t="str">
        <f t="shared" si="17"/>
        <v/>
      </c>
      <c r="Y80" s="294" t="str">
        <f t="shared" si="17"/>
        <v/>
      </c>
      <c r="Z80" s="294" t="str">
        <f t="shared" si="17"/>
        <v/>
      </c>
      <c r="AA80" s="294" t="str">
        <f t="shared" si="17"/>
        <v/>
      </c>
      <c r="AB80" s="294" t="str">
        <f t="shared" si="17"/>
        <v>PJC</v>
      </c>
      <c r="AC80" s="294" t="str">
        <f t="shared" si="17"/>
        <v/>
      </c>
      <c r="AD80" s="294" t="str">
        <f t="shared" si="17"/>
        <v/>
      </c>
      <c r="AE80" s="32"/>
    </row>
    <row r="81" spans="1:31" x14ac:dyDescent="0.2">
      <c r="A81" s="289">
        <f t="shared" si="18"/>
        <v>43176</v>
      </c>
      <c r="B81" s="290">
        <f t="shared" si="15"/>
        <v>43176</v>
      </c>
      <c r="C81" s="303" t="s">
        <v>239</v>
      </c>
      <c r="W81" s="285">
        <f t="shared" si="16"/>
        <v>6</v>
      </c>
      <c r="X81" s="294" t="str">
        <f t="shared" si="17"/>
        <v/>
      </c>
      <c r="Y81" s="294" t="str">
        <f t="shared" si="17"/>
        <v/>
      </c>
      <c r="Z81" s="294" t="str">
        <f t="shared" si="17"/>
        <v/>
      </c>
      <c r="AA81" s="294" t="str">
        <f t="shared" si="17"/>
        <v/>
      </c>
      <c r="AB81" s="294" t="str">
        <f t="shared" si="17"/>
        <v/>
      </c>
      <c r="AC81" s="294" t="str">
        <f t="shared" si="17"/>
        <v>REC</v>
      </c>
      <c r="AD81" s="294" t="str">
        <f t="shared" si="17"/>
        <v/>
      </c>
      <c r="AE81" s="32"/>
    </row>
    <row r="82" spans="1:31" x14ac:dyDescent="0.2">
      <c r="A82" s="289">
        <f t="shared" si="18"/>
        <v>43177</v>
      </c>
      <c r="B82" s="290">
        <f t="shared" si="15"/>
        <v>43177</v>
      </c>
      <c r="C82" s="303" t="s">
        <v>239</v>
      </c>
      <c r="W82" s="285">
        <f t="shared" si="16"/>
        <v>7</v>
      </c>
      <c r="X82" s="294" t="str">
        <f t="shared" si="17"/>
        <v/>
      </c>
      <c r="Y82" s="294" t="str">
        <f t="shared" si="17"/>
        <v/>
      </c>
      <c r="Z82" s="294" t="str">
        <f t="shared" si="17"/>
        <v/>
      </c>
      <c r="AA82" s="294" t="str">
        <f t="shared" si="17"/>
        <v/>
      </c>
      <c r="AB82" s="294" t="str">
        <f t="shared" si="17"/>
        <v/>
      </c>
      <c r="AC82" s="294" t="str">
        <f t="shared" si="17"/>
        <v/>
      </c>
      <c r="AD82" s="294" t="str">
        <f t="shared" si="17"/>
        <v>REC</v>
      </c>
      <c r="AE82" s="32"/>
    </row>
    <row r="83" spans="1:31" x14ac:dyDescent="0.2">
      <c r="A83" s="289">
        <f t="shared" si="18"/>
        <v>43178</v>
      </c>
      <c r="B83" s="290">
        <f t="shared" si="15"/>
        <v>43178</v>
      </c>
      <c r="C83" s="303" t="s">
        <v>68</v>
      </c>
      <c r="W83" s="285">
        <f t="shared" si="16"/>
        <v>1</v>
      </c>
      <c r="X83" s="294" t="str">
        <f t="shared" si="17"/>
        <v>AJR</v>
      </c>
      <c r="Y83" s="294" t="str">
        <f t="shared" si="17"/>
        <v/>
      </c>
      <c r="Z83" s="294" t="str">
        <f t="shared" si="17"/>
        <v/>
      </c>
      <c r="AA83" s="294" t="str">
        <f t="shared" si="17"/>
        <v/>
      </c>
      <c r="AB83" s="294" t="str">
        <f t="shared" si="17"/>
        <v/>
      </c>
      <c r="AC83" s="294" t="str">
        <f t="shared" si="17"/>
        <v/>
      </c>
      <c r="AD83" s="294" t="str">
        <f t="shared" si="17"/>
        <v/>
      </c>
      <c r="AE83" s="32"/>
    </row>
    <row r="84" spans="1:31" x14ac:dyDescent="0.2">
      <c r="A84" s="289">
        <f t="shared" si="18"/>
        <v>43179</v>
      </c>
      <c r="B84" s="290">
        <f t="shared" si="15"/>
        <v>43179</v>
      </c>
      <c r="C84" s="303" t="s">
        <v>99</v>
      </c>
      <c r="D84" s="41"/>
      <c r="W84" s="285">
        <f t="shared" si="16"/>
        <v>2</v>
      </c>
      <c r="X84" s="294" t="str">
        <f t="shared" si="17"/>
        <v/>
      </c>
      <c r="Y84" s="294" t="str">
        <f t="shared" si="17"/>
        <v>RAC</v>
      </c>
      <c r="Z84" s="294" t="str">
        <f t="shared" si="17"/>
        <v/>
      </c>
      <c r="AA84" s="294" t="str">
        <f t="shared" si="17"/>
        <v/>
      </c>
      <c r="AB84" s="294" t="str">
        <f t="shared" si="17"/>
        <v/>
      </c>
      <c r="AC84" s="294" t="str">
        <f t="shared" si="17"/>
        <v/>
      </c>
      <c r="AD84" s="294" t="str">
        <f t="shared" si="17"/>
        <v/>
      </c>
      <c r="AE84" s="32"/>
    </row>
    <row r="85" spans="1:31" x14ac:dyDescent="0.2">
      <c r="A85" s="289">
        <f t="shared" si="18"/>
        <v>43180</v>
      </c>
      <c r="B85" s="290">
        <f t="shared" si="15"/>
        <v>43180</v>
      </c>
      <c r="C85" s="303" t="s">
        <v>127</v>
      </c>
      <c r="W85" s="285">
        <f t="shared" si="16"/>
        <v>3</v>
      </c>
      <c r="X85" s="294" t="str">
        <f t="shared" si="17"/>
        <v/>
      </c>
      <c r="Y85" s="294" t="str">
        <f t="shared" si="17"/>
        <v/>
      </c>
      <c r="Z85" s="294" t="str">
        <f t="shared" si="17"/>
        <v>JGE</v>
      </c>
      <c r="AA85" s="294" t="str">
        <f t="shared" si="17"/>
        <v/>
      </c>
      <c r="AB85" s="294" t="str">
        <f t="shared" si="17"/>
        <v/>
      </c>
      <c r="AC85" s="294" t="str">
        <f t="shared" si="17"/>
        <v/>
      </c>
      <c r="AD85" s="294" t="str">
        <f t="shared" si="17"/>
        <v/>
      </c>
      <c r="AE85" s="32"/>
    </row>
    <row r="86" spans="1:31" x14ac:dyDescent="0.2">
      <c r="A86" s="289">
        <f t="shared" si="18"/>
        <v>43181</v>
      </c>
      <c r="B86" s="290">
        <f t="shared" si="15"/>
        <v>43181</v>
      </c>
      <c r="C86" s="303" t="s">
        <v>93</v>
      </c>
      <c r="W86" s="285">
        <f t="shared" si="16"/>
        <v>4</v>
      </c>
      <c r="X86" s="294" t="str">
        <f t="shared" si="17"/>
        <v/>
      </c>
      <c r="Y86" s="294" t="str">
        <f t="shared" si="17"/>
        <v/>
      </c>
      <c r="Z86" s="294" t="str">
        <f t="shared" si="17"/>
        <v/>
      </c>
      <c r="AA86" s="294" t="str">
        <f t="shared" si="17"/>
        <v>CJM</v>
      </c>
      <c r="AB86" s="294" t="str">
        <f t="shared" si="17"/>
        <v/>
      </c>
      <c r="AC86" s="294" t="str">
        <f t="shared" si="17"/>
        <v/>
      </c>
      <c r="AD86" s="294" t="str">
        <f t="shared" si="17"/>
        <v/>
      </c>
      <c r="AE86" s="32"/>
    </row>
    <row r="87" spans="1:31" x14ac:dyDescent="0.2">
      <c r="A87" s="289">
        <f t="shared" si="18"/>
        <v>43182</v>
      </c>
      <c r="B87" s="290">
        <f t="shared" si="15"/>
        <v>43182</v>
      </c>
      <c r="C87" s="303" t="s">
        <v>14</v>
      </c>
      <c r="W87" s="285">
        <f t="shared" si="16"/>
        <v>5</v>
      </c>
      <c r="X87" s="294" t="str">
        <f t="shared" si="17"/>
        <v/>
      </c>
      <c r="Y87" s="294" t="str">
        <f t="shared" si="17"/>
        <v/>
      </c>
      <c r="Z87" s="294" t="str">
        <f t="shared" ref="Y87:AD129" si="19">IF($W87=Z$3,$C87,"")</f>
        <v/>
      </c>
      <c r="AA87" s="294" t="str">
        <f t="shared" si="19"/>
        <v/>
      </c>
      <c r="AB87" s="294" t="str">
        <f t="shared" si="19"/>
        <v>RJR</v>
      </c>
      <c r="AC87" s="294" t="str">
        <f t="shared" si="19"/>
        <v/>
      </c>
      <c r="AD87" s="294" t="str">
        <f t="shared" si="19"/>
        <v/>
      </c>
      <c r="AE87" s="32"/>
    </row>
    <row r="88" spans="1:31" x14ac:dyDescent="0.2">
      <c r="A88" s="289">
        <f t="shared" si="18"/>
        <v>43183</v>
      </c>
      <c r="B88" s="290">
        <f t="shared" si="15"/>
        <v>43183</v>
      </c>
      <c r="C88" s="303" t="s">
        <v>200</v>
      </c>
      <c r="W88" s="285">
        <f t="shared" si="16"/>
        <v>6</v>
      </c>
      <c r="X88" s="294" t="str">
        <f t="shared" ref="X88:X151" si="20">IF($W88=X$3,$C88,"")</f>
        <v/>
      </c>
      <c r="Y88" s="294" t="str">
        <f t="shared" si="19"/>
        <v/>
      </c>
      <c r="Z88" s="294" t="str">
        <f t="shared" si="19"/>
        <v/>
      </c>
      <c r="AA88" s="294" t="str">
        <f t="shared" si="19"/>
        <v/>
      </c>
      <c r="AB88" s="294" t="str">
        <f t="shared" si="19"/>
        <v/>
      </c>
      <c r="AC88" s="294" t="str">
        <f t="shared" si="19"/>
        <v>PJC</v>
      </c>
      <c r="AD88" s="294" t="str">
        <f t="shared" si="19"/>
        <v/>
      </c>
      <c r="AE88" s="32"/>
    </row>
    <row r="89" spans="1:31" x14ac:dyDescent="0.2">
      <c r="A89" s="289">
        <f t="shared" si="18"/>
        <v>43184</v>
      </c>
      <c r="B89" s="290">
        <f t="shared" si="15"/>
        <v>43184</v>
      </c>
      <c r="C89" s="303" t="s">
        <v>200</v>
      </c>
      <c r="W89" s="285">
        <f t="shared" si="16"/>
        <v>7</v>
      </c>
      <c r="X89" s="294" t="str">
        <f t="shared" si="20"/>
        <v/>
      </c>
      <c r="Y89" s="294" t="str">
        <f t="shared" si="19"/>
        <v/>
      </c>
      <c r="Z89" s="294" t="str">
        <f t="shared" si="19"/>
        <v/>
      </c>
      <c r="AA89" s="294" t="str">
        <f t="shared" si="19"/>
        <v/>
      </c>
      <c r="AB89" s="294" t="str">
        <f t="shared" si="19"/>
        <v/>
      </c>
      <c r="AC89" s="294" t="str">
        <f t="shared" si="19"/>
        <v/>
      </c>
      <c r="AD89" s="294" t="str">
        <f t="shared" si="19"/>
        <v>PJC</v>
      </c>
      <c r="AE89" s="32"/>
    </row>
    <row r="90" spans="1:31" x14ac:dyDescent="0.2">
      <c r="A90" s="289">
        <f t="shared" si="18"/>
        <v>43185</v>
      </c>
      <c r="B90" s="290">
        <f t="shared" si="15"/>
        <v>43185</v>
      </c>
      <c r="C90" s="303" t="s">
        <v>7</v>
      </c>
      <c r="W90" s="285">
        <f t="shared" si="16"/>
        <v>1</v>
      </c>
      <c r="X90" s="294" t="str">
        <f t="shared" si="20"/>
        <v>DBC</v>
      </c>
      <c r="Y90" s="294" t="str">
        <f t="shared" si="19"/>
        <v/>
      </c>
      <c r="Z90" s="294" t="str">
        <f t="shared" si="19"/>
        <v/>
      </c>
      <c r="AA90" s="294" t="str">
        <f t="shared" si="19"/>
        <v/>
      </c>
      <c r="AB90" s="294" t="str">
        <f t="shared" si="19"/>
        <v/>
      </c>
      <c r="AC90" s="294" t="str">
        <f t="shared" si="19"/>
        <v/>
      </c>
      <c r="AD90" s="294" t="str">
        <f t="shared" si="19"/>
        <v/>
      </c>
      <c r="AE90" s="32"/>
    </row>
    <row r="91" spans="1:31" x14ac:dyDescent="0.2">
      <c r="A91" s="289">
        <f t="shared" si="18"/>
        <v>43186</v>
      </c>
      <c r="B91" s="290">
        <f t="shared" si="15"/>
        <v>43186</v>
      </c>
      <c r="C91" s="303" t="s">
        <v>99</v>
      </c>
      <c r="W91" s="285">
        <f t="shared" si="16"/>
        <v>2</v>
      </c>
      <c r="X91" s="294" t="str">
        <f t="shared" si="20"/>
        <v/>
      </c>
      <c r="Y91" s="294" t="str">
        <f t="shared" si="19"/>
        <v>RAC</v>
      </c>
      <c r="Z91" s="294" t="str">
        <f t="shared" si="19"/>
        <v/>
      </c>
      <c r="AA91" s="294" t="str">
        <f t="shared" si="19"/>
        <v/>
      </c>
      <c r="AB91" s="294" t="str">
        <f t="shared" si="19"/>
        <v/>
      </c>
      <c r="AC91" s="294" t="str">
        <f t="shared" si="19"/>
        <v/>
      </c>
      <c r="AD91" s="294" t="str">
        <f t="shared" si="19"/>
        <v/>
      </c>
      <c r="AE91" s="32"/>
    </row>
    <row r="92" spans="1:31" x14ac:dyDescent="0.2">
      <c r="A92" s="289">
        <f t="shared" si="18"/>
        <v>43187</v>
      </c>
      <c r="B92" s="290">
        <f t="shared" si="15"/>
        <v>43187</v>
      </c>
      <c r="C92" s="303" t="s">
        <v>65</v>
      </c>
      <c r="W92" s="285">
        <f t="shared" si="16"/>
        <v>3</v>
      </c>
      <c r="X92" s="294" t="str">
        <f t="shared" si="20"/>
        <v/>
      </c>
      <c r="Y92" s="294" t="str">
        <f t="shared" si="19"/>
        <v/>
      </c>
      <c r="Z92" s="294" t="str">
        <f t="shared" si="19"/>
        <v>LDP</v>
      </c>
      <c r="AA92" s="294" t="str">
        <f t="shared" si="19"/>
        <v/>
      </c>
      <c r="AB92" s="294" t="str">
        <f t="shared" si="19"/>
        <v/>
      </c>
      <c r="AC92" s="294" t="str">
        <f t="shared" si="19"/>
        <v/>
      </c>
      <c r="AD92" s="294" t="str">
        <f t="shared" si="19"/>
        <v/>
      </c>
      <c r="AE92" s="32"/>
    </row>
    <row r="93" spans="1:31" x14ac:dyDescent="0.2">
      <c r="A93" s="289">
        <f t="shared" si="18"/>
        <v>43188</v>
      </c>
      <c r="B93" s="290">
        <f t="shared" si="15"/>
        <v>43188</v>
      </c>
      <c r="C93" s="303" t="s">
        <v>68</v>
      </c>
      <c r="W93" s="285">
        <f t="shared" si="16"/>
        <v>4</v>
      </c>
      <c r="X93" s="294" t="str">
        <f t="shared" si="20"/>
        <v/>
      </c>
      <c r="Y93" s="294" t="str">
        <f t="shared" si="19"/>
        <v/>
      </c>
      <c r="Z93" s="294" t="str">
        <f t="shared" si="19"/>
        <v/>
      </c>
      <c r="AA93" s="294" t="str">
        <f t="shared" si="19"/>
        <v>AJR</v>
      </c>
      <c r="AB93" s="294" t="str">
        <f t="shared" si="19"/>
        <v/>
      </c>
      <c r="AC93" s="294" t="str">
        <f t="shared" si="19"/>
        <v/>
      </c>
      <c r="AD93" s="294" t="str">
        <f t="shared" si="19"/>
        <v/>
      </c>
      <c r="AE93" s="32"/>
    </row>
    <row r="94" spans="1:31" x14ac:dyDescent="0.2">
      <c r="A94" s="289">
        <f t="shared" si="18"/>
        <v>43189</v>
      </c>
      <c r="B94" s="290">
        <f t="shared" si="15"/>
        <v>43189</v>
      </c>
      <c r="C94" s="303" t="s">
        <v>96</v>
      </c>
      <c r="W94" s="285">
        <f t="shared" si="16"/>
        <v>5</v>
      </c>
      <c r="X94" s="294" t="str">
        <f t="shared" si="20"/>
        <v/>
      </c>
      <c r="Y94" s="294" t="str">
        <f t="shared" si="19"/>
        <v/>
      </c>
      <c r="Z94" s="294" t="str">
        <f t="shared" si="19"/>
        <v/>
      </c>
      <c r="AA94" s="294" t="str">
        <f t="shared" si="19"/>
        <v/>
      </c>
      <c r="AB94" s="294" t="str">
        <f t="shared" si="19"/>
        <v>PRS</v>
      </c>
      <c r="AC94" s="294" t="str">
        <f t="shared" si="19"/>
        <v/>
      </c>
      <c r="AD94" s="294" t="str">
        <f t="shared" si="19"/>
        <v/>
      </c>
      <c r="AE94" s="32"/>
    </row>
    <row r="95" spans="1:31" x14ac:dyDescent="0.2">
      <c r="A95" s="289">
        <f t="shared" si="18"/>
        <v>43190</v>
      </c>
      <c r="B95" s="290">
        <f t="shared" si="15"/>
        <v>43190</v>
      </c>
      <c r="C95" s="303" t="s">
        <v>100</v>
      </c>
      <c r="W95" s="285">
        <f t="shared" si="16"/>
        <v>6</v>
      </c>
      <c r="X95" s="294" t="str">
        <f t="shared" si="20"/>
        <v/>
      </c>
      <c r="Y95" s="294" t="str">
        <f t="shared" si="19"/>
        <v/>
      </c>
      <c r="Z95" s="294" t="str">
        <f t="shared" si="19"/>
        <v/>
      </c>
      <c r="AA95" s="294" t="str">
        <f t="shared" si="19"/>
        <v/>
      </c>
      <c r="AB95" s="294" t="str">
        <f t="shared" si="19"/>
        <v/>
      </c>
      <c r="AC95" s="294" t="str">
        <f t="shared" si="19"/>
        <v>SPF</v>
      </c>
      <c r="AD95" s="294" t="str">
        <f t="shared" si="19"/>
        <v/>
      </c>
      <c r="AE95" s="32"/>
    </row>
    <row r="96" spans="1:31" x14ac:dyDescent="0.2">
      <c r="A96" s="289">
        <f t="shared" si="18"/>
        <v>43191</v>
      </c>
      <c r="B96" s="290">
        <f t="shared" si="15"/>
        <v>43191</v>
      </c>
      <c r="C96" s="303" t="s">
        <v>100</v>
      </c>
      <c r="W96" s="285">
        <f t="shared" si="16"/>
        <v>7</v>
      </c>
      <c r="X96" s="294" t="str">
        <f t="shared" si="20"/>
        <v/>
      </c>
      <c r="Y96" s="294" t="str">
        <f t="shared" si="19"/>
        <v/>
      </c>
      <c r="Z96" s="294" t="str">
        <f t="shared" si="19"/>
        <v/>
      </c>
      <c r="AA96" s="294" t="str">
        <f t="shared" si="19"/>
        <v/>
      </c>
      <c r="AB96" s="294" t="str">
        <f t="shared" si="19"/>
        <v/>
      </c>
      <c r="AC96" s="294" t="str">
        <f t="shared" si="19"/>
        <v/>
      </c>
      <c r="AD96" s="294" t="str">
        <f t="shared" si="19"/>
        <v>SPF</v>
      </c>
      <c r="AE96" s="32"/>
    </row>
    <row r="97" spans="1:31" x14ac:dyDescent="0.2">
      <c r="A97" s="289">
        <f t="shared" si="18"/>
        <v>43192</v>
      </c>
      <c r="B97" s="290">
        <f t="shared" si="15"/>
        <v>43192</v>
      </c>
      <c r="C97" s="303" t="s">
        <v>97</v>
      </c>
      <c r="W97" s="285">
        <f t="shared" si="16"/>
        <v>1</v>
      </c>
      <c r="X97" s="294" t="str">
        <f t="shared" si="20"/>
        <v>HLT</v>
      </c>
      <c r="Y97" s="294" t="str">
        <f t="shared" si="19"/>
        <v/>
      </c>
      <c r="Z97" s="294" t="str">
        <f t="shared" si="19"/>
        <v/>
      </c>
      <c r="AA97" s="294" t="str">
        <f t="shared" si="19"/>
        <v/>
      </c>
      <c r="AB97" s="294" t="str">
        <f t="shared" si="19"/>
        <v/>
      </c>
      <c r="AC97" s="294" t="str">
        <f t="shared" si="19"/>
        <v/>
      </c>
      <c r="AD97" s="294" t="str">
        <f t="shared" si="19"/>
        <v/>
      </c>
      <c r="AE97" s="32"/>
    </row>
    <row r="98" spans="1:31" x14ac:dyDescent="0.2">
      <c r="A98" s="289">
        <f t="shared" si="18"/>
        <v>43193</v>
      </c>
      <c r="B98" s="290">
        <f t="shared" si="15"/>
        <v>43193</v>
      </c>
      <c r="C98" s="303" t="s">
        <v>239</v>
      </c>
      <c r="W98" s="285">
        <f t="shared" si="16"/>
        <v>2</v>
      </c>
      <c r="X98" s="294" t="str">
        <f t="shared" si="20"/>
        <v/>
      </c>
      <c r="Y98" s="294" t="str">
        <f t="shared" si="19"/>
        <v>REC</v>
      </c>
      <c r="Z98" s="294" t="str">
        <f t="shared" si="19"/>
        <v/>
      </c>
      <c r="AA98" s="294" t="str">
        <f t="shared" si="19"/>
        <v/>
      </c>
      <c r="AB98" s="294" t="str">
        <f t="shared" si="19"/>
        <v/>
      </c>
      <c r="AC98" s="294" t="str">
        <f t="shared" si="19"/>
        <v/>
      </c>
      <c r="AD98" s="294" t="str">
        <f t="shared" si="19"/>
        <v/>
      </c>
      <c r="AE98" s="32"/>
    </row>
    <row r="99" spans="1:31" x14ac:dyDescent="0.2">
      <c r="A99" s="289">
        <f t="shared" si="18"/>
        <v>43194</v>
      </c>
      <c r="B99" s="290">
        <f t="shared" si="15"/>
        <v>43194</v>
      </c>
      <c r="C99" s="303" t="s">
        <v>6</v>
      </c>
      <c r="W99" s="285">
        <f t="shared" si="16"/>
        <v>3</v>
      </c>
      <c r="X99" s="294" t="str">
        <f t="shared" si="20"/>
        <v/>
      </c>
      <c r="Y99" s="294" t="str">
        <f t="shared" si="19"/>
        <v/>
      </c>
      <c r="Z99" s="294" t="str">
        <f t="shared" si="19"/>
        <v>GAH</v>
      </c>
      <c r="AA99" s="294" t="str">
        <f t="shared" si="19"/>
        <v/>
      </c>
      <c r="AB99" s="294" t="str">
        <f t="shared" si="19"/>
        <v/>
      </c>
      <c r="AC99" s="294" t="str">
        <f t="shared" si="19"/>
        <v/>
      </c>
      <c r="AD99" s="294" t="str">
        <f t="shared" si="19"/>
        <v/>
      </c>
      <c r="AE99" s="32"/>
    </row>
    <row r="100" spans="1:31" x14ac:dyDescent="0.2">
      <c r="A100" s="289">
        <f t="shared" si="18"/>
        <v>43195</v>
      </c>
      <c r="B100" s="290">
        <f t="shared" si="15"/>
        <v>43195</v>
      </c>
      <c r="C100" s="303" t="s">
        <v>94</v>
      </c>
      <c r="W100" s="285">
        <f t="shared" si="16"/>
        <v>4</v>
      </c>
      <c r="X100" s="294" t="str">
        <f t="shared" si="20"/>
        <v/>
      </c>
      <c r="Y100" s="294" t="str">
        <f t="shared" si="19"/>
        <v/>
      </c>
      <c r="Z100" s="294" t="str">
        <f t="shared" si="19"/>
        <v/>
      </c>
      <c r="AA100" s="294" t="str">
        <f t="shared" si="19"/>
        <v>DJM</v>
      </c>
      <c r="AB100" s="294" t="str">
        <f t="shared" si="19"/>
        <v/>
      </c>
      <c r="AC100" s="294" t="str">
        <f t="shared" si="19"/>
        <v/>
      </c>
      <c r="AD100" s="294" t="str">
        <f t="shared" si="19"/>
        <v/>
      </c>
      <c r="AE100" s="32"/>
    </row>
    <row r="101" spans="1:31" x14ac:dyDescent="0.2">
      <c r="A101" s="289">
        <f t="shared" si="18"/>
        <v>43196</v>
      </c>
      <c r="B101" s="290">
        <f t="shared" si="15"/>
        <v>43196</v>
      </c>
      <c r="C101" s="303" t="s">
        <v>200</v>
      </c>
      <c r="E101" s="41" t="s">
        <v>117</v>
      </c>
      <c r="W101" s="285">
        <f t="shared" si="16"/>
        <v>5</v>
      </c>
      <c r="X101" s="294" t="str">
        <f t="shared" si="20"/>
        <v/>
      </c>
      <c r="Y101" s="294" t="str">
        <f t="shared" si="19"/>
        <v/>
      </c>
      <c r="Z101" s="294" t="str">
        <f t="shared" si="19"/>
        <v/>
      </c>
      <c r="AA101" s="294" t="str">
        <f t="shared" si="19"/>
        <v/>
      </c>
      <c r="AB101" s="294" t="str">
        <f t="shared" si="19"/>
        <v>PJC</v>
      </c>
      <c r="AC101" s="294" t="str">
        <f t="shared" si="19"/>
        <v/>
      </c>
      <c r="AD101" s="294" t="str">
        <f t="shared" si="19"/>
        <v/>
      </c>
      <c r="AE101" s="32"/>
    </row>
    <row r="102" spans="1:31" x14ac:dyDescent="0.2">
      <c r="A102" s="289">
        <f t="shared" si="18"/>
        <v>43197</v>
      </c>
      <c r="B102" s="290">
        <f t="shared" ref="B102:B165" si="21">A102</f>
        <v>43197</v>
      </c>
      <c r="C102" s="303" t="s">
        <v>15</v>
      </c>
      <c r="W102" s="285">
        <f t="shared" ref="W102:W165" si="22">WEEKDAY(A102,2)</f>
        <v>6</v>
      </c>
      <c r="X102" s="294" t="str">
        <f t="shared" si="20"/>
        <v/>
      </c>
      <c r="Y102" s="294" t="str">
        <f t="shared" si="19"/>
        <v/>
      </c>
      <c r="Z102" s="294" t="str">
        <f t="shared" si="19"/>
        <v/>
      </c>
      <c r="AA102" s="294" t="str">
        <f t="shared" si="19"/>
        <v/>
      </c>
      <c r="AB102" s="294" t="str">
        <f t="shared" si="19"/>
        <v/>
      </c>
      <c r="AC102" s="294" t="str">
        <f t="shared" si="19"/>
        <v>MFS</v>
      </c>
      <c r="AD102" s="294" t="str">
        <f t="shared" si="19"/>
        <v/>
      </c>
      <c r="AE102" s="32"/>
    </row>
    <row r="103" spans="1:31" x14ac:dyDescent="0.2">
      <c r="A103" s="289">
        <f t="shared" ref="A103:A166" si="23">A102+1</f>
        <v>43198</v>
      </c>
      <c r="B103" s="290">
        <f t="shared" si="21"/>
        <v>43198</v>
      </c>
      <c r="C103" s="303" t="s">
        <v>15</v>
      </c>
      <c r="W103" s="285">
        <f t="shared" si="22"/>
        <v>7</v>
      </c>
      <c r="X103" s="294" t="str">
        <f t="shared" si="20"/>
        <v/>
      </c>
      <c r="Y103" s="294" t="str">
        <f t="shared" si="19"/>
        <v/>
      </c>
      <c r="Z103" s="294" t="str">
        <f t="shared" si="19"/>
        <v/>
      </c>
      <c r="AA103" s="294" t="str">
        <f t="shared" si="19"/>
        <v/>
      </c>
      <c r="AB103" s="294" t="str">
        <f t="shared" si="19"/>
        <v/>
      </c>
      <c r="AC103" s="294" t="str">
        <f t="shared" si="19"/>
        <v/>
      </c>
      <c r="AD103" s="294" t="str">
        <f t="shared" si="19"/>
        <v>MFS</v>
      </c>
      <c r="AE103" s="32"/>
    </row>
    <row r="104" spans="1:31" x14ac:dyDescent="0.2">
      <c r="A104" s="289">
        <f t="shared" si="23"/>
        <v>43199</v>
      </c>
      <c r="B104" s="290">
        <f t="shared" si="21"/>
        <v>43199</v>
      </c>
      <c r="C104" s="303" t="s">
        <v>99</v>
      </c>
      <c r="W104" s="285">
        <f t="shared" si="22"/>
        <v>1</v>
      </c>
      <c r="X104" s="294" t="str">
        <f t="shared" si="20"/>
        <v>RAC</v>
      </c>
      <c r="Y104" s="294" t="str">
        <f t="shared" si="19"/>
        <v/>
      </c>
      <c r="Z104" s="294" t="str">
        <f t="shared" si="19"/>
        <v/>
      </c>
      <c r="AA104" s="294" t="str">
        <f t="shared" si="19"/>
        <v/>
      </c>
      <c r="AB104" s="294" t="str">
        <f t="shared" si="19"/>
        <v/>
      </c>
      <c r="AC104" s="294" t="str">
        <f t="shared" si="19"/>
        <v/>
      </c>
      <c r="AD104" s="294" t="str">
        <f t="shared" si="19"/>
        <v/>
      </c>
      <c r="AE104" s="32"/>
    </row>
    <row r="105" spans="1:31" x14ac:dyDescent="0.2">
      <c r="A105" s="289">
        <f t="shared" si="23"/>
        <v>43200</v>
      </c>
      <c r="B105" s="290">
        <f t="shared" si="21"/>
        <v>43200</v>
      </c>
      <c r="C105" s="303" t="s">
        <v>100</v>
      </c>
      <c r="W105" s="285">
        <f t="shared" si="22"/>
        <v>2</v>
      </c>
      <c r="X105" s="294" t="str">
        <f t="shared" si="20"/>
        <v/>
      </c>
      <c r="Y105" s="294" t="str">
        <f t="shared" si="19"/>
        <v>SPF</v>
      </c>
      <c r="Z105" s="294" t="str">
        <f t="shared" si="19"/>
        <v/>
      </c>
      <c r="AA105" s="294" t="str">
        <f t="shared" si="19"/>
        <v/>
      </c>
      <c r="AB105" s="294" t="str">
        <f t="shared" si="19"/>
        <v/>
      </c>
      <c r="AC105" s="294" t="str">
        <f t="shared" si="19"/>
        <v/>
      </c>
      <c r="AD105" s="294" t="str">
        <f t="shared" si="19"/>
        <v/>
      </c>
      <c r="AE105" s="32"/>
    </row>
    <row r="106" spans="1:31" x14ac:dyDescent="0.2">
      <c r="A106" s="289">
        <f t="shared" si="23"/>
        <v>43201</v>
      </c>
      <c r="B106" s="290">
        <f t="shared" si="21"/>
        <v>43201</v>
      </c>
      <c r="C106" s="303" t="s">
        <v>200</v>
      </c>
      <c r="W106" s="285">
        <f t="shared" si="22"/>
        <v>3</v>
      </c>
      <c r="X106" s="294" t="str">
        <f t="shared" si="20"/>
        <v/>
      </c>
      <c r="Y106" s="294" t="str">
        <f t="shared" si="19"/>
        <v/>
      </c>
      <c r="Z106" s="294" t="str">
        <f t="shared" si="19"/>
        <v>PJC</v>
      </c>
      <c r="AA106" s="294" t="str">
        <f t="shared" si="19"/>
        <v/>
      </c>
      <c r="AB106" s="294" t="str">
        <f t="shared" si="19"/>
        <v/>
      </c>
      <c r="AC106" s="294" t="str">
        <f t="shared" si="19"/>
        <v/>
      </c>
      <c r="AD106" s="294" t="str">
        <f t="shared" si="19"/>
        <v/>
      </c>
      <c r="AE106" s="32"/>
    </row>
    <row r="107" spans="1:31" x14ac:dyDescent="0.2">
      <c r="A107" s="289">
        <f t="shared" si="23"/>
        <v>43202</v>
      </c>
      <c r="B107" s="290">
        <f t="shared" si="21"/>
        <v>43202</v>
      </c>
      <c r="C107" s="303" t="s">
        <v>127</v>
      </c>
      <c r="W107" s="285">
        <f t="shared" si="22"/>
        <v>4</v>
      </c>
      <c r="X107" s="294" t="str">
        <f t="shared" si="20"/>
        <v/>
      </c>
      <c r="Y107" s="294" t="str">
        <f t="shared" si="19"/>
        <v/>
      </c>
      <c r="Z107" s="294" t="str">
        <f t="shared" si="19"/>
        <v/>
      </c>
      <c r="AA107" s="294" t="str">
        <f t="shared" si="19"/>
        <v>JGE</v>
      </c>
      <c r="AB107" s="294" t="str">
        <f t="shared" si="19"/>
        <v/>
      </c>
      <c r="AC107" s="294" t="str">
        <f t="shared" si="19"/>
        <v/>
      </c>
      <c r="AD107" s="294" t="str">
        <f t="shared" si="19"/>
        <v/>
      </c>
      <c r="AE107" s="32"/>
    </row>
    <row r="108" spans="1:31" x14ac:dyDescent="0.2">
      <c r="A108" s="289">
        <f t="shared" si="23"/>
        <v>43203</v>
      </c>
      <c r="B108" s="290">
        <f t="shared" si="21"/>
        <v>43203</v>
      </c>
      <c r="C108" s="303" t="s">
        <v>96</v>
      </c>
      <c r="W108" s="285">
        <f t="shared" si="22"/>
        <v>5</v>
      </c>
      <c r="X108" s="294" t="str">
        <f t="shared" si="20"/>
        <v/>
      </c>
      <c r="Y108" s="294" t="str">
        <f t="shared" si="19"/>
        <v/>
      </c>
      <c r="Z108" s="294" t="str">
        <f t="shared" si="19"/>
        <v/>
      </c>
      <c r="AA108" s="294" t="str">
        <f t="shared" si="19"/>
        <v/>
      </c>
      <c r="AB108" s="294" t="str">
        <f t="shared" si="19"/>
        <v>PRS</v>
      </c>
      <c r="AC108" s="294" t="str">
        <f t="shared" si="19"/>
        <v/>
      </c>
      <c r="AD108" s="294" t="str">
        <f t="shared" si="19"/>
        <v/>
      </c>
      <c r="AE108" s="32"/>
    </row>
    <row r="109" spans="1:31" x14ac:dyDescent="0.2">
      <c r="A109" s="289">
        <f t="shared" si="23"/>
        <v>43204</v>
      </c>
      <c r="B109" s="290">
        <f t="shared" si="21"/>
        <v>43204</v>
      </c>
      <c r="C109" s="303" t="s">
        <v>96</v>
      </c>
      <c r="W109" s="285">
        <f t="shared" si="22"/>
        <v>6</v>
      </c>
      <c r="X109" s="294" t="str">
        <f t="shared" si="20"/>
        <v/>
      </c>
      <c r="Y109" s="294" t="str">
        <f t="shared" si="19"/>
        <v/>
      </c>
      <c r="Z109" s="294" t="str">
        <f t="shared" si="19"/>
        <v/>
      </c>
      <c r="AA109" s="294" t="str">
        <f t="shared" si="19"/>
        <v/>
      </c>
      <c r="AB109" s="294" t="str">
        <f t="shared" si="19"/>
        <v/>
      </c>
      <c r="AC109" s="294" t="str">
        <f t="shared" si="19"/>
        <v>PRS</v>
      </c>
      <c r="AD109" s="294" t="str">
        <f t="shared" si="19"/>
        <v/>
      </c>
      <c r="AE109" s="32"/>
    </row>
    <row r="110" spans="1:31" x14ac:dyDescent="0.2">
      <c r="A110" s="289">
        <f t="shared" si="23"/>
        <v>43205</v>
      </c>
      <c r="B110" s="290">
        <f t="shared" si="21"/>
        <v>43205</v>
      </c>
      <c r="C110" s="303" t="s">
        <v>96</v>
      </c>
      <c r="W110" s="285">
        <f t="shared" si="22"/>
        <v>7</v>
      </c>
      <c r="X110" s="294" t="str">
        <f t="shared" si="20"/>
        <v/>
      </c>
      <c r="Y110" s="294" t="str">
        <f t="shared" si="19"/>
        <v/>
      </c>
      <c r="Z110" s="294" t="str">
        <f t="shared" si="19"/>
        <v/>
      </c>
      <c r="AA110" s="294" t="str">
        <f t="shared" si="19"/>
        <v/>
      </c>
      <c r="AB110" s="294" t="str">
        <f t="shared" si="19"/>
        <v/>
      </c>
      <c r="AC110" s="294" t="str">
        <f t="shared" si="19"/>
        <v/>
      </c>
      <c r="AD110" s="294" t="str">
        <f t="shared" si="19"/>
        <v>PRS</v>
      </c>
      <c r="AE110" s="32"/>
    </row>
    <row r="111" spans="1:31" x14ac:dyDescent="0.2">
      <c r="A111" s="289">
        <f t="shared" si="23"/>
        <v>43206</v>
      </c>
      <c r="B111" s="290">
        <f t="shared" si="21"/>
        <v>43206</v>
      </c>
      <c r="C111" s="303" t="s">
        <v>239</v>
      </c>
      <c r="W111" s="285">
        <f t="shared" si="22"/>
        <v>1</v>
      </c>
      <c r="X111" s="294" t="str">
        <f t="shared" si="20"/>
        <v>REC</v>
      </c>
      <c r="Y111" s="294" t="str">
        <f t="shared" si="19"/>
        <v/>
      </c>
      <c r="Z111" s="294" t="str">
        <f t="shared" si="19"/>
        <v/>
      </c>
      <c r="AA111" s="294" t="str">
        <f t="shared" si="19"/>
        <v/>
      </c>
      <c r="AB111" s="294" t="str">
        <f t="shared" si="19"/>
        <v/>
      </c>
      <c r="AC111" s="294" t="str">
        <f t="shared" si="19"/>
        <v/>
      </c>
      <c r="AD111" s="294" t="str">
        <f t="shared" si="19"/>
        <v/>
      </c>
      <c r="AE111" s="32"/>
    </row>
    <row r="112" spans="1:31" x14ac:dyDescent="0.2">
      <c r="A112" s="289">
        <f t="shared" si="23"/>
        <v>43207</v>
      </c>
      <c r="B112" s="290">
        <f t="shared" si="21"/>
        <v>43207</v>
      </c>
      <c r="C112" s="303" t="s">
        <v>15</v>
      </c>
      <c r="W112" s="285">
        <f t="shared" si="22"/>
        <v>2</v>
      </c>
      <c r="X112" s="294" t="str">
        <f t="shared" si="20"/>
        <v/>
      </c>
      <c r="Y112" s="294" t="str">
        <f t="shared" si="19"/>
        <v>MFS</v>
      </c>
      <c r="Z112" s="294" t="str">
        <f t="shared" si="19"/>
        <v/>
      </c>
      <c r="AA112" s="294" t="str">
        <f t="shared" si="19"/>
        <v/>
      </c>
      <c r="AB112" s="294" t="str">
        <f t="shared" si="19"/>
        <v/>
      </c>
      <c r="AC112" s="294" t="str">
        <f t="shared" si="19"/>
        <v/>
      </c>
      <c r="AD112" s="294" t="str">
        <f t="shared" si="19"/>
        <v/>
      </c>
      <c r="AE112" s="32"/>
    </row>
    <row r="113" spans="1:31" x14ac:dyDescent="0.2">
      <c r="A113" s="289">
        <f t="shared" si="23"/>
        <v>43208</v>
      </c>
      <c r="B113" s="290">
        <f t="shared" si="21"/>
        <v>43208</v>
      </c>
      <c r="C113" s="303" t="s">
        <v>7</v>
      </c>
      <c r="W113" s="285">
        <f t="shared" si="22"/>
        <v>3</v>
      </c>
      <c r="X113" s="294" t="str">
        <f t="shared" si="20"/>
        <v/>
      </c>
      <c r="Y113" s="294" t="str">
        <f t="shared" si="19"/>
        <v/>
      </c>
      <c r="Z113" s="294" t="str">
        <f t="shared" si="19"/>
        <v>DBC</v>
      </c>
      <c r="AA113" s="294" t="str">
        <f t="shared" si="19"/>
        <v/>
      </c>
      <c r="AB113" s="294" t="str">
        <f t="shared" si="19"/>
        <v/>
      </c>
      <c r="AC113" s="294" t="str">
        <f t="shared" si="19"/>
        <v/>
      </c>
      <c r="AD113" s="294" t="str">
        <f t="shared" si="19"/>
        <v/>
      </c>
      <c r="AE113" s="32"/>
    </row>
    <row r="114" spans="1:31" x14ac:dyDescent="0.2">
      <c r="A114" s="289">
        <f t="shared" si="23"/>
        <v>43209</v>
      </c>
      <c r="B114" s="290">
        <f t="shared" si="21"/>
        <v>43209</v>
      </c>
      <c r="C114" s="303" t="s">
        <v>65</v>
      </c>
      <c r="D114" s="41"/>
      <c r="W114" s="285">
        <f t="shared" si="22"/>
        <v>4</v>
      </c>
      <c r="X114" s="294" t="str">
        <f t="shared" si="20"/>
        <v/>
      </c>
      <c r="Y114" s="294" t="str">
        <f t="shared" si="19"/>
        <v/>
      </c>
      <c r="Z114" s="294" t="str">
        <f t="shared" si="19"/>
        <v/>
      </c>
      <c r="AA114" s="294" t="str">
        <f t="shared" si="19"/>
        <v>LDP</v>
      </c>
      <c r="AB114" s="294" t="str">
        <f t="shared" si="19"/>
        <v/>
      </c>
      <c r="AC114" s="294" t="str">
        <f t="shared" si="19"/>
        <v/>
      </c>
      <c r="AD114" s="294" t="str">
        <f t="shared" si="19"/>
        <v/>
      </c>
      <c r="AE114" s="32"/>
    </row>
    <row r="115" spans="1:31" x14ac:dyDescent="0.2">
      <c r="A115" s="289">
        <f t="shared" si="23"/>
        <v>43210</v>
      </c>
      <c r="B115" s="290">
        <f t="shared" si="21"/>
        <v>43210</v>
      </c>
      <c r="C115" s="303" t="s">
        <v>6</v>
      </c>
      <c r="W115" s="285">
        <f t="shared" si="22"/>
        <v>5</v>
      </c>
      <c r="X115" s="294" t="str">
        <f t="shared" si="20"/>
        <v/>
      </c>
      <c r="Y115" s="294" t="str">
        <f t="shared" si="19"/>
        <v/>
      </c>
      <c r="Z115" s="294" t="str">
        <f t="shared" si="19"/>
        <v/>
      </c>
      <c r="AA115" s="294" t="str">
        <f t="shared" si="19"/>
        <v/>
      </c>
      <c r="AB115" s="294" t="str">
        <f t="shared" si="19"/>
        <v>GAH</v>
      </c>
      <c r="AC115" s="294" t="str">
        <f t="shared" si="19"/>
        <v/>
      </c>
      <c r="AD115" s="294" t="str">
        <f t="shared" si="19"/>
        <v/>
      </c>
      <c r="AE115" s="32"/>
    </row>
    <row r="116" spans="1:31" x14ac:dyDescent="0.2">
      <c r="A116" s="289">
        <f t="shared" si="23"/>
        <v>43211</v>
      </c>
      <c r="B116" s="290">
        <f t="shared" si="21"/>
        <v>43211</v>
      </c>
      <c r="C116" s="303" t="s">
        <v>99</v>
      </c>
      <c r="W116" s="285">
        <f t="shared" si="22"/>
        <v>6</v>
      </c>
      <c r="X116" s="294" t="str">
        <f t="shared" si="20"/>
        <v/>
      </c>
      <c r="Y116" s="294" t="str">
        <f t="shared" si="19"/>
        <v/>
      </c>
      <c r="Z116" s="294" t="str">
        <f t="shared" si="19"/>
        <v/>
      </c>
      <c r="AA116" s="294" t="str">
        <f t="shared" si="19"/>
        <v/>
      </c>
      <c r="AB116" s="294" t="str">
        <f t="shared" si="19"/>
        <v/>
      </c>
      <c r="AC116" s="294" t="str">
        <f t="shared" si="19"/>
        <v>RAC</v>
      </c>
      <c r="AD116" s="294" t="str">
        <f t="shared" si="19"/>
        <v/>
      </c>
      <c r="AE116" s="32"/>
    </row>
    <row r="117" spans="1:31" x14ac:dyDescent="0.2">
      <c r="A117" s="289">
        <f t="shared" si="23"/>
        <v>43212</v>
      </c>
      <c r="B117" s="290">
        <f t="shared" si="21"/>
        <v>43212</v>
      </c>
      <c r="C117" s="303" t="s">
        <v>99</v>
      </c>
      <c r="W117" s="285">
        <f t="shared" si="22"/>
        <v>7</v>
      </c>
      <c r="X117" s="294" t="str">
        <f t="shared" si="20"/>
        <v/>
      </c>
      <c r="Y117" s="294" t="str">
        <f t="shared" si="19"/>
        <v/>
      </c>
      <c r="Z117" s="294" t="str">
        <f t="shared" si="19"/>
        <v/>
      </c>
      <c r="AA117" s="294" t="str">
        <f t="shared" si="19"/>
        <v/>
      </c>
      <c r="AB117" s="294" t="str">
        <f t="shared" si="19"/>
        <v/>
      </c>
      <c r="AC117" s="294" t="str">
        <f t="shared" si="19"/>
        <v/>
      </c>
      <c r="AD117" s="294" t="str">
        <f t="shared" si="19"/>
        <v>RAC</v>
      </c>
      <c r="AE117" s="32"/>
    </row>
    <row r="118" spans="1:31" x14ac:dyDescent="0.2">
      <c r="A118" s="289">
        <f t="shared" si="23"/>
        <v>43213</v>
      </c>
      <c r="B118" s="290">
        <f t="shared" si="21"/>
        <v>43213</v>
      </c>
      <c r="C118" s="303" t="s">
        <v>96</v>
      </c>
      <c r="W118" s="285">
        <f t="shared" si="22"/>
        <v>1</v>
      </c>
      <c r="X118" s="294" t="str">
        <f t="shared" si="20"/>
        <v>PRS</v>
      </c>
      <c r="Y118" s="294" t="str">
        <f t="shared" si="19"/>
        <v/>
      </c>
      <c r="Z118" s="294" t="str">
        <f t="shared" si="19"/>
        <v/>
      </c>
      <c r="AA118" s="294" t="str">
        <f t="shared" si="19"/>
        <v/>
      </c>
      <c r="AB118" s="294" t="str">
        <f t="shared" si="19"/>
        <v/>
      </c>
      <c r="AC118" s="294" t="str">
        <f t="shared" si="19"/>
        <v/>
      </c>
      <c r="AD118" s="294" t="str">
        <f t="shared" si="19"/>
        <v/>
      </c>
      <c r="AE118" s="32"/>
    </row>
    <row r="119" spans="1:31" x14ac:dyDescent="0.2">
      <c r="A119" s="289">
        <f t="shared" si="23"/>
        <v>43214</v>
      </c>
      <c r="B119" s="290">
        <f t="shared" si="21"/>
        <v>43214</v>
      </c>
      <c r="C119" s="303" t="s">
        <v>200</v>
      </c>
      <c r="W119" s="285">
        <f t="shared" si="22"/>
        <v>2</v>
      </c>
      <c r="X119" s="294" t="str">
        <f t="shared" si="20"/>
        <v/>
      </c>
      <c r="Y119" s="294" t="str">
        <f t="shared" si="19"/>
        <v>PJC</v>
      </c>
      <c r="Z119" s="294" t="str">
        <f t="shared" si="19"/>
        <v/>
      </c>
      <c r="AA119" s="294" t="str">
        <f t="shared" si="19"/>
        <v/>
      </c>
      <c r="AB119" s="294" t="str">
        <f t="shared" si="19"/>
        <v/>
      </c>
      <c r="AC119" s="294" t="str">
        <f t="shared" si="19"/>
        <v/>
      </c>
      <c r="AD119" s="294" t="str">
        <f t="shared" si="19"/>
        <v/>
      </c>
      <c r="AE119" s="32"/>
    </row>
    <row r="120" spans="1:31" x14ac:dyDescent="0.2">
      <c r="A120" s="289">
        <f t="shared" si="23"/>
        <v>43215</v>
      </c>
      <c r="B120" s="290">
        <f t="shared" si="21"/>
        <v>43215</v>
      </c>
      <c r="C120" s="303" t="s">
        <v>239</v>
      </c>
      <c r="W120" s="285">
        <f t="shared" si="22"/>
        <v>3</v>
      </c>
      <c r="X120" s="294" t="str">
        <f t="shared" si="20"/>
        <v/>
      </c>
      <c r="Y120" s="294" t="str">
        <f t="shared" si="19"/>
        <v/>
      </c>
      <c r="Z120" s="294" t="str">
        <f t="shared" si="19"/>
        <v>REC</v>
      </c>
      <c r="AA120" s="294" t="str">
        <f t="shared" si="19"/>
        <v/>
      </c>
      <c r="AB120" s="294" t="str">
        <f t="shared" si="19"/>
        <v/>
      </c>
      <c r="AC120" s="294" t="str">
        <f t="shared" si="19"/>
        <v/>
      </c>
      <c r="AD120" s="294" t="str">
        <f t="shared" si="19"/>
        <v/>
      </c>
      <c r="AE120" s="32"/>
    </row>
    <row r="121" spans="1:31" x14ac:dyDescent="0.2">
      <c r="A121" s="289">
        <f t="shared" si="23"/>
        <v>43216</v>
      </c>
      <c r="B121" s="290">
        <f t="shared" si="21"/>
        <v>43216</v>
      </c>
      <c r="C121" s="303" t="s">
        <v>99</v>
      </c>
      <c r="W121" s="285">
        <f t="shared" si="22"/>
        <v>4</v>
      </c>
      <c r="X121" s="294" t="str">
        <f t="shared" si="20"/>
        <v/>
      </c>
      <c r="Y121" s="294" t="str">
        <f t="shared" si="19"/>
        <v/>
      </c>
      <c r="Z121" s="294" t="str">
        <f t="shared" si="19"/>
        <v/>
      </c>
      <c r="AA121" s="294" t="str">
        <f t="shared" si="19"/>
        <v>RAC</v>
      </c>
      <c r="AB121" s="294" t="str">
        <f t="shared" si="19"/>
        <v/>
      </c>
      <c r="AC121" s="294" t="str">
        <f t="shared" si="19"/>
        <v/>
      </c>
      <c r="AD121" s="294" t="str">
        <f t="shared" si="19"/>
        <v/>
      </c>
      <c r="AE121" s="32"/>
    </row>
    <row r="122" spans="1:31" x14ac:dyDescent="0.2">
      <c r="A122" s="289">
        <f t="shared" si="23"/>
        <v>43217</v>
      </c>
      <c r="B122" s="290">
        <f t="shared" si="21"/>
        <v>43217</v>
      </c>
      <c r="C122" s="303" t="s">
        <v>94</v>
      </c>
      <c r="W122" s="285">
        <f t="shared" si="22"/>
        <v>5</v>
      </c>
      <c r="X122" s="294" t="str">
        <f t="shared" si="20"/>
        <v/>
      </c>
      <c r="Y122" s="294" t="str">
        <f t="shared" si="19"/>
        <v/>
      </c>
      <c r="Z122" s="294" t="str">
        <f t="shared" si="19"/>
        <v/>
      </c>
      <c r="AA122" s="294" t="str">
        <f t="shared" si="19"/>
        <v/>
      </c>
      <c r="AB122" s="294" t="str">
        <f t="shared" si="19"/>
        <v>DJM</v>
      </c>
      <c r="AC122" s="294" t="str">
        <f t="shared" si="19"/>
        <v/>
      </c>
      <c r="AD122" s="294" t="str">
        <f t="shared" si="19"/>
        <v/>
      </c>
      <c r="AE122" s="32"/>
    </row>
    <row r="123" spans="1:31" x14ac:dyDescent="0.2">
      <c r="A123" s="289">
        <f t="shared" si="23"/>
        <v>43218</v>
      </c>
      <c r="B123" s="290">
        <f t="shared" si="21"/>
        <v>43218</v>
      </c>
      <c r="C123" s="303" t="s">
        <v>14</v>
      </c>
      <c r="W123" s="285">
        <f t="shared" si="22"/>
        <v>6</v>
      </c>
      <c r="X123" s="294" t="str">
        <f t="shared" si="20"/>
        <v/>
      </c>
      <c r="Y123" s="294" t="str">
        <f t="shared" si="19"/>
        <v/>
      </c>
      <c r="Z123" s="294" t="str">
        <f t="shared" si="19"/>
        <v/>
      </c>
      <c r="AA123" s="294" t="str">
        <f t="shared" si="19"/>
        <v/>
      </c>
      <c r="AB123" s="294" t="str">
        <f t="shared" si="19"/>
        <v/>
      </c>
      <c r="AC123" s="294" t="str">
        <f t="shared" si="19"/>
        <v>RJR</v>
      </c>
      <c r="AD123" s="294" t="str">
        <f t="shared" si="19"/>
        <v/>
      </c>
      <c r="AE123" s="32"/>
    </row>
    <row r="124" spans="1:31" x14ac:dyDescent="0.2">
      <c r="A124" s="289">
        <f t="shared" si="23"/>
        <v>43219</v>
      </c>
      <c r="B124" s="290">
        <f t="shared" si="21"/>
        <v>43219</v>
      </c>
      <c r="C124" s="303" t="s">
        <v>14</v>
      </c>
      <c r="W124" s="285">
        <f t="shared" si="22"/>
        <v>7</v>
      </c>
      <c r="X124" s="294" t="str">
        <f t="shared" si="20"/>
        <v/>
      </c>
      <c r="Y124" s="294" t="str">
        <f t="shared" si="19"/>
        <v/>
      </c>
      <c r="Z124" s="294" t="str">
        <f t="shared" si="19"/>
        <v/>
      </c>
      <c r="AA124" s="294" t="str">
        <f t="shared" si="19"/>
        <v/>
      </c>
      <c r="AB124" s="294" t="str">
        <f t="shared" si="19"/>
        <v/>
      </c>
      <c r="AC124" s="294" t="str">
        <f t="shared" si="19"/>
        <v/>
      </c>
      <c r="AD124" s="294" t="str">
        <f t="shared" si="19"/>
        <v>RJR</v>
      </c>
      <c r="AE124" s="32"/>
    </row>
    <row r="125" spans="1:31" x14ac:dyDescent="0.2">
      <c r="A125" s="289">
        <f t="shared" si="23"/>
        <v>43220</v>
      </c>
      <c r="B125" s="290">
        <f t="shared" si="21"/>
        <v>43220</v>
      </c>
      <c r="C125" s="303" t="s">
        <v>7</v>
      </c>
      <c r="W125" s="285">
        <f t="shared" si="22"/>
        <v>1</v>
      </c>
      <c r="X125" s="294" t="str">
        <f t="shared" si="20"/>
        <v>DBC</v>
      </c>
      <c r="Y125" s="294" t="str">
        <f t="shared" si="19"/>
        <v/>
      </c>
      <c r="Z125" s="294" t="str">
        <f t="shared" si="19"/>
        <v/>
      </c>
      <c r="AA125" s="294" t="str">
        <f t="shared" si="19"/>
        <v/>
      </c>
      <c r="AB125" s="294" t="str">
        <f t="shared" si="19"/>
        <v/>
      </c>
      <c r="AC125" s="294" t="str">
        <f t="shared" si="19"/>
        <v/>
      </c>
      <c r="AD125" s="294" t="str">
        <f t="shared" si="19"/>
        <v/>
      </c>
      <c r="AE125" s="32"/>
    </row>
    <row r="126" spans="1:31" x14ac:dyDescent="0.2">
      <c r="A126" s="289">
        <f t="shared" si="23"/>
        <v>43221</v>
      </c>
      <c r="B126" s="290">
        <f t="shared" si="21"/>
        <v>43221</v>
      </c>
      <c r="C126" s="303" t="s">
        <v>6</v>
      </c>
      <c r="W126" s="285">
        <f t="shared" si="22"/>
        <v>2</v>
      </c>
      <c r="X126" s="294" t="str">
        <f t="shared" si="20"/>
        <v/>
      </c>
      <c r="Y126" s="294" t="str">
        <f t="shared" si="19"/>
        <v>GAH</v>
      </c>
      <c r="Z126" s="294" t="str">
        <f t="shared" si="19"/>
        <v/>
      </c>
      <c r="AA126" s="294" t="str">
        <f t="shared" si="19"/>
        <v/>
      </c>
      <c r="AB126" s="294" t="str">
        <f t="shared" si="19"/>
        <v/>
      </c>
      <c r="AC126" s="294" t="str">
        <f t="shared" si="19"/>
        <v/>
      </c>
      <c r="AD126" s="294" t="str">
        <f t="shared" si="19"/>
        <v/>
      </c>
      <c r="AE126" s="32"/>
    </row>
    <row r="127" spans="1:31" x14ac:dyDescent="0.2">
      <c r="A127" s="289">
        <f t="shared" si="23"/>
        <v>43222</v>
      </c>
      <c r="B127" s="290">
        <f t="shared" si="21"/>
        <v>43222</v>
      </c>
      <c r="C127" s="303" t="s">
        <v>65</v>
      </c>
      <c r="W127" s="285">
        <f t="shared" si="22"/>
        <v>3</v>
      </c>
      <c r="X127" s="294" t="str">
        <f t="shared" si="20"/>
        <v/>
      </c>
      <c r="Y127" s="294" t="str">
        <f t="shared" si="19"/>
        <v/>
      </c>
      <c r="Z127" s="294" t="str">
        <f t="shared" si="19"/>
        <v>LDP</v>
      </c>
      <c r="AA127" s="294" t="str">
        <f t="shared" si="19"/>
        <v/>
      </c>
      <c r="AB127" s="294" t="str">
        <f t="shared" si="19"/>
        <v/>
      </c>
      <c r="AC127" s="294" t="str">
        <f t="shared" si="19"/>
        <v/>
      </c>
      <c r="AD127" s="294" t="str">
        <f t="shared" si="19"/>
        <v/>
      </c>
      <c r="AE127" s="32"/>
    </row>
    <row r="128" spans="1:31" x14ac:dyDescent="0.2">
      <c r="A128" s="289">
        <f t="shared" si="23"/>
        <v>43223</v>
      </c>
      <c r="B128" s="290">
        <f t="shared" si="21"/>
        <v>43223</v>
      </c>
      <c r="C128" s="303" t="s">
        <v>239</v>
      </c>
      <c r="W128" s="285">
        <f t="shared" si="22"/>
        <v>4</v>
      </c>
      <c r="X128" s="294" t="str">
        <f t="shared" si="20"/>
        <v/>
      </c>
      <c r="Y128" s="294" t="str">
        <f t="shared" si="19"/>
        <v/>
      </c>
      <c r="Z128" s="294" t="str">
        <f t="shared" si="19"/>
        <v/>
      </c>
      <c r="AA128" s="294" t="str">
        <f t="shared" si="19"/>
        <v>REC</v>
      </c>
      <c r="AB128" s="294" t="str">
        <f t="shared" si="19"/>
        <v/>
      </c>
      <c r="AC128" s="294" t="str">
        <f t="shared" si="19"/>
        <v/>
      </c>
      <c r="AD128" s="294" t="str">
        <f t="shared" si="19"/>
        <v/>
      </c>
      <c r="AE128" s="32"/>
    </row>
    <row r="129" spans="1:31" x14ac:dyDescent="0.2">
      <c r="A129" s="289">
        <f t="shared" si="23"/>
        <v>43224</v>
      </c>
      <c r="B129" s="290">
        <f t="shared" si="21"/>
        <v>43224</v>
      </c>
      <c r="C129" s="303" t="s">
        <v>100</v>
      </c>
      <c r="W129" s="285">
        <f t="shared" si="22"/>
        <v>5</v>
      </c>
      <c r="X129" s="294" t="str">
        <f t="shared" si="20"/>
        <v/>
      </c>
      <c r="Y129" s="294" t="str">
        <f t="shared" si="19"/>
        <v/>
      </c>
      <c r="Z129" s="294" t="str">
        <f t="shared" si="19"/>
        <v/>
      </c>
      <c r="AA129" s="294" t="str">
        <f t="shared" si="19"/>
        <v/>
      </c>
      <c r="AB129" s="294" t="str">
        <f t="shared" si="19"/>
        <v>SPF</v>
      </c>
      <c r="AC129" s="294" t="str">
        <f t="shared" ref="Y129:AD172" si="24">IF($W129=AC$3,$C129,"")</f>
        <v/>
      </c>
      <c r="AD129" s="294" t="str">
        <f t="shared" si="24"/>
        <v/>
      </c>
      <c r="AE129" s="32"/>
    </row>
    <row r="130" spans="1:31" x14ac:dyDescent="0.2">
      <c r="A130" s="289">
        <f t="shared" si="23"/>
        <v>43225</v>
      </c>
      <c r="B130" s="290">
        <f t="shared" si="21"/>
        <v>43225</v>
      </c>
      <c r="C130" s="303" t="s">
        <v>7</v>
      </c>
      <c r="E130" s="41" t="s">
        <v>117</v>
      </c>
      <c r="W130" s="285">
        <f t="shared" si="22"/>
        <v>6</v>
      </c>
      <c r="X130" s="294" t="str">
        <f t="shared" si="20"/>
        <v/>
      </c>
      <c r="Y130" s="294" t="str">
        <f t="shared" si="24"/>
        <v/>
      </c>
      <c r="Z130" s="294" t="str">
        <f t="shared" si="24"/>
        <v/>
      </c>
      <c r="AA130" s="294" t="str">
        <f t="shared" si="24"/>
        <v/>
      </c>
      <c r="AB130" s="294" t="str">
        <f t="shared" si="24"/>
        <v/>
      </c>
      <c r="AC130" s="294" t="str">
        <f t="shared" si="24"/>
        <v>DBC</v>
      </c>
      <c r="AD130" s="294" t="str">
        <f t="shared" si="24"/>
        <v/>
      </c>
      <c r="AE130" s="32"/>
    </row>
    <row r="131" spans="1:31" x14ac:dyDescent="0.2">
      <c r="A131" s="289">
        <f t="shared" si="23"/>
        <v>43226</v>
      </c>
      <c r="B131" s="290">
        <f t="shared" si="21"/>
        <v>43226</v>
      </c>
      <c r="C131" s="303" t="s">
        <v>7</v>
      </c>
      <c r="E131" s="41" t="s">
        <v>117</v>
      </c>
      <c r="W131" s="285">
        <f t="shared" si="22"/>
        <v>7</v>
      </c>
      <c r="X131" s="294" t="str">
        <f t="shared" si="20"/>
        <v/>
      </c>
      <c r="Y131" s="294" t="str">
        <f t="shared" si="24"/>
        <v/>
      </c>
      <c r="Z131" s="294" t="str">
        <f t="shared" si="24"/>
        <v/>
      </c>
      <c r="AA131" s="294" t="str">
        <f t="shared" si="24"/>
        <v/>
      </c>
      <c r="AB131" s="294" t="str">
        <f t="shared" si="24"/>
        <v/>
      </c>
      <c r="AC131" s="294" t="str">
        <f t="shared" si="24"/>
        <v/>
      </c>
      <c r="AD131" s="294" t="str">
        <f t="shared" si="24"/>
        <v>DBC</v>
      </c>
      <c r="AE131" s="32"/>
    </row>
    <row r="132" spans="1:31" x14ac:dyDescent="0.2">
      <c r="A132" s="289">
        <f t="shared" si="23"/>
        <v>43227</v>
      </c>
      <c r="B132" s="290">
        <f t="shared" si="21"/>
        <v>43227</v>
      </c>
      <c r="C132" s="303" t="s">
        <v>94</v>
      </c>
      <c r="W132" s="285">
        <f t="shared" si="22"/>
        <v>1</v>
      </c>
      <c r="X132" s="294" t="str">
        <f t="shared" si="20"/>
        <v>DJM</v>
      </c>
      <c r="Y132" s="294" t="str">
        <f t="shared" si="24"/>
        <v/>
      </c>
      <c r="Z132" s="294" t="str">
        <f t="shared" si="24"/>
        <v/>
      </c>
      <c r="AA132" s="294" t="str">
        <f t="shared" si="24"/>
        <v/>
      </c>
      <c r="AB132" s="294" t="str">
        <f t="shared" si="24"/>
        <v/>
      </c>
      <c r="AC132" s="294" t="str">
        <f t="shared" si="24"/>
        <v/>
      </c>
      <c r="AD132" s="294" t="str">
        <f t="shared" si="24"/>
        <v/>
      </c>
      <c r="AE132" s="32"/>
    </row>
    <row r="133" spans="1:31" x14ac:dyDescent="0.2">
      <c r="A133" s="289">
        <f t="shared" si="23"/>
        <v>43228</v>
      </c>
      <c r="B133" s="290">
        <f t="shared" si="21"/>
        <v>43228</v>
      </c>
      <c r="C133" s="303" t="s">
        <v>127</v>
      </c>
      <c r="W133" s="285">
        <f t="shared" si="22"/>
        <v>2</v>
      </c>
      <c r="X133" s="294" t="str">
        <f t="shared" si="20"/>
        <v/>
      </c>
      <c r="Y133" s="294" t="str">
        <f t="shared" si="24"/>
        <v>JGE</v>
      </c>
      <c r="Z133" s="294" t="str">
        <f t="shared" si="24"/>
        <v/>
      </c>
      <c r="AA133" s="294" t="str">
        <f t="shared" si="24"/>
        <v/>
      </c>
      <c r="AB133" s="294" t="str">
        <f t="shared" si="24"/>
        <v/>
      </c>
      <c r="AC133" s="294" t="str">
        <f t="shared" si="24"/>
        <v/>
      </c>
      <c r="AD133" s="294" t="str">
        <f t="shared" si="24"/>
        <v/>
      </c>
      <c r="AE133" s="32"/>
    </row>
    <row r="134" spans="1:31" x14ac:dyDescent="0.2">
      <c r="A134" s="289">
        <f t="shared" si="23"/>
        <v>43229</v>
      </c>
      <c r="B134" s="290">
        <f t="shared" si="21"/>
        <v>43229</v>
      </c>
      <c r="C134" s="303" t="s">
        <v>200</v>
      </c>
      <c r="W134" s="285">
        <f t="shared" si="22"/>
        <v>3</v>
      </c>
      <c r="X134" s="294" t="str">
        <f t="shared" si="20"/>
        <v/>
      </c>
      <c r="Y134" s="294" t="str">
        <f t="shared" si="24"/>
        <v/>
      </c>
      <c r="Z134" s="294" t="str">
        <f t="shared" si="24"/>
        <v>PJC</v>
      </c>
      <c r="AA134" s="294" t="str">
        <f t="shared" si="24"/>
        <v/>
      </c>
      <c r="AB134" s="294" t="str">
        <f t="shared" si="24"/>
        <v/>
      </c>
      <c r="AC134" s="294" t="str">
        <f t="shared" si="24"/>
        <v/>
      </c>
      <c r="AD134" s="294" t="str">
        <f t="shared" si="24"/>
        <v/>
      </c>
      <c r="AE134" s="32"/>
    </row>
    <row r="135" spans="1:31" x14ac:dyDescent="0.2">
      <c r="A135" s="289">
        <f t="shared" si="23"/>
        <v>43230</v>
      </c>
      <c r="B135" s="290">
        <f t="shared" si="21"/>
        <v>43230</v>
      </c>
      <c r="C135" s="303" t="s">
        <v>6</v>
      </c>
      <c r="W135" s="285">
        <f t="shared" si="22"/>
        <v>4</v>
      </c>
      <c r="X135" s="294" t="str">
        <f t="shared" si="20"/>
        <v/>
      </c>
      <c r="Y135" s="294" t="str">
        <f t="shared" si="24"/>
        <v/>
      </c>
      <c r="Z135" s="294" t="str">
        <f t="shared" si="24"/>
        <v/>
      </c>
      <c r="AA135" s="294" t="str">
        <f t="shared" si="24"/>
        <v>GAH</v>
      </c>
      <c r="AB135" s="294" t="str">
        <f t="shared" si="24"/>
        <v/>
      </c>
      <c r="AC135" s="294" t="str">
        <f t="shared" si="24"/>
        <v/>
      </c>
      <c r="AD135" s="294" t="str">
        <f t="shared" si="24"/>
        <v/>
      </c>
      <c r="AE135" s="32"/>
    </row>
    <row r="136" spans="1:31" x14ac:dyDescent="0.2">
      <c r="A136" s="289">
        <f t="shared" si="23"/>
        <v>43231</v>
      </c>
      <c r="B136" s="290">
        <f t="shared" si="21"/>
        <v>43231</v>
      </c>
      <c r="C136" s="303" t="s">
        <v>99</v>
      </c>
      <c r="W136" s="285">
        <f t="shared" si="22"/>
        <v>5</v>
      </c>
      <c r="X136" s="294" t="str">
        <f t="shared" si="20"/>
        <v/>
      </c>
      <c r="Y136" s="294" t="str">
        <f t="shared" si="24"/>
        <v/>
      </c>
      <c r="Z136" s="294" t="str">
        <f t="shared" si="24"/>
        <v/>
      </c>
      <c r="AA136" s="294" t="str">
        <f t="shared" si="24"/>
        <v/>
      </c>
      <c r="AB136" s="294" t="str">
        <f t="shared" si="24"/>
        <v>RAC</v>
      </c>
      <c r="AC136" s="294" t="str">
        <f t="shared" si="24"/>
        <v/>
      </c>
      <c r="AD136" s="294" t="str">
        <f t="shared" si="24"/>
        <v/>
      </c>
      <c r="AE136" s="32"/>
    </row>
    <row r="137" spans="1:31" x14ac:dyDescent="0.2">
      <c r="A137" s="289">
        <f t="shared" si="23"/>
        <v>43232</v>
      </c>
      <c r="B137" s="290">
        <f t="shared" si="21"/>
        <v>43232</v>
      </c>
      <c r="C137" s="303" t="s">
        <v>97</v>
      </c>
      <c r="W137" s="285">
        <f t="shared" si="22"/>
        <v>6</v>
      </c>
      <c r="X137" s="294" t="str">
        <f t="shared" si="20"/>
        <v/>
      </c>
      <c r="Y137" s="294" t="str">
        <f t="shared" si="24"/>
        <v/>
      </c>
      <c r="Z137" s="294" t="str">
        <f t="shared" si="24"/>
        <v/>
      </c>
      <c r="AA137" s="294" t="str">
        <f t="shared" si="24"/>
        <v/>
      </c>
      <c r="AB137" s="294" t="str">
        <f t="shared" si="24"/>
        <v/>
      </c>
      <c r="AC137" s="294" t="str">
        <f t="shared" si="24"/>
        <v>HLT</v>
      </c>
      <c r="AD137" s="294" t="str">
        <f t="shared" si="24"/>
        <v/>
      </c>
      <c r="AE137" s="32"/>
    </row>
    <row r="138" spans="1:31" x14ac:dyDescent="0.2">
      <c r="A138" s="289">
        <f t="shared" si="23"/>
        <v>43233</v>
      </c>
      <c r="B138" s="290">
        <f t="shared" si="21"/>
        <v>43233</v>
      </c>
      <c r="C138" s="303" t="s">
        <v>97</v>
      </c>
      <c r="W138" s="285">
        <f t="shared" si="22"/>
        <v>7</v>
      </c>
      <c r="X138" s="294" t="str">
        <f t="shared" si="20"/>
        <v/>
      </c>
      <c r="Y138" s="294" t="str">
        <f t="shared" si="24"/>
        <v/>
      </c>
      <c r="Z138" s="294" t="str">
        <f t="shared" si="24"/>
        <v/>
      </c>
      <c r="AA138" s="294" t="str">
        <f t="shared" si="24"/>
        <v/>
      </c>
      <c r="AB138" s="294" t="str">
        <f t="shared" si="24"/>
        <v/>
      </c>
      <c r="AC138" s="294" t="str">
        <f t="shared" si="24"/>
        <v/>
      </c>
      <c r="AD138" s="294" t="str">
        <f t="shared" si="24"/>
        <v>HLT</v>
      </c>
      <c r="AE138" s="32"/>
    </row>
    <row r="139" spans="1:31" x14ac:dyDescent="0.2">
      <c r="A139" s="289">
        <f t="shared" si="23"/>
        <v>43234</v>
      </c>
      <c r="B139" s="290">
        <f t="shared" si="21"/>
        <v>43234</v>
      </c>
      <c r="C139" s="303" t="s">
        <v>96</v>
      </c>
      <c r="W139" s="285">
        <f t="shared" si="22"/>
        <v>1</v>
      </c>
      <c r="X139" s="294" t="str">
        <f t="shared" si="20"/>
        <v>PRS</v>
      </c>
      <c r="Y139" s="294" t="str">
        <f t="shared" si="24"/>
        <v/>
      </c>
      <c r="Z139" s="294" t="str">
        <f t="shared" si="24"/>
        <v/>
      </c>
      <c r="AA139" s="294" t="str">
        <f t="shared" si="24"/>
        <v/>
      </c>
      <c r="AB139" s="294" t="str">
        <f t="shared" si="24"/>
        <v/>
      </c>
      <c r="AC139" s="294" t="str">
        <f t="shared" si="24"/>
        <v/>
      </c>
      <c r="AD139" s="294" t="str">
        <f t="shared" si="24"/>
        <v/>
      </c>
      <c r="AE139" s="32"/>
    </row>
    <row r="140" spans="1:31" x14ac:dyDescent="0.2">
      <c r="A140" s="289">
        <f t="shared" si="23"/>
        <v>43235</v>
      </c>
      <c r="B140" s="290">
        <f t="shared" si="21"/>
        <v>43235</v>
      </c>
      <c r="C140" s="303" t="s">
        <v>100</v>
      </c>
      <c r="W140" s="285">
        <f t="shared" si="22"/>
        <v>2</v>
      </c>
      <c r="X140" s="294" t="str">
        <f t="shared" si="20"/>
        <v/>
      </c>
      <c r="Y140" s="294" t="str">
        <f t="shared" si="24"/>
        <v>SPF</v>
      </c>
      <c r="Z140" s="294" t="str">
        <f t="shared" si="24"/>
        <v/>
      </c>
      <c r="AA140" s="294" t="str">
        <f t="shared" si="24"/>
        <v/>
      </c>
      <c r="AB140" s="294" t="str">
        <f t="shared" si="24"/>
        <v/>
      </c>
      <c r="AC140" s="294" t="str">
        <f t="shared" si="24"/>
        <v/>
      </c>
      <c r="AD140" s="294" t="str">
        <f t="shared" si="24"/>
        <v/>
      </c>
      <c r="AE140" s="32"/>
    </row>
    <row r="141" spans="1:31" x14ac:dyDescent="0.2">
      <c r="A141" s="289">
        <f t="shared" si="23"/>
        <v>43236</v>
      </c>
      <c r="B141" s="290">
        <f t="shared" si="21"/>
        <v>43236</v>
      </c>
      <c r="C141" s="303" t="s">
        <v>15</v>
      </c>
      <c r="W141" s="285">
        <f t="shared" si="22"/>
        <v>3</v>
      </c>
      <c r="X141" s="294" t="str">
        <f t="shared" si="20"/>
        <v/>
      </c>
      <c r="Y141" s="294" t="str">
        <f t="shared" si="24"/>
        <v/>
      </c>
      <c r="Z141" s="294" t="str">
        <f t="shared" si="24"/>
        <v>MFS</v>
      </c>
      <c r="AA141" s="294" t="str">
        <f t="shared" si="24"/>
        <v/>
      </c>
      <c r="AB141" s="294" t="str">
        <f t="shared" si="24"/>
        <v/>
      </c>
      <c r="AC141" s="294" t="str">
        <f t="shared" si="24"/>
        <v/>
      </c>
      <c r="AD141" s="294" t="str">
        <f t="shared" si="24"/>
        <v/>
      </c>
      <c r="AE141" s="32"/>
    </row>
    <row r="142" spans="1:31" x14ac:dyDescent="0.2">
      <c r="A142" s="289">
        <f t="shared" si="23"/>
        <v>43237</v>
      </c>
      <c r="B142" s="290">
        <f t="shared" si="21"/>
        <v>43237</v>
      </c>
      <c r="C142" s="303" t="s">
        <v>65</v>
      </c>
      <c r="W142" s="285">
        <f t="shared" si="22"/>
        <v>4</v>
      </c>
      <c r="X142" s="294" t="str">
        <f t="shared" si="20"/>
        <v/>
      </c>
      <c r="Y142" s="294" t="str">
        <f t="shared" si="24"/>
        <v/>
      </c>
      <c r="Z142" s="294" t="str">
        <f t="shared" si="24"/>
        <v/>
      </c>
      <c r="AA142" s="294" t="str">
        <f t="shared" si="24"/>
        <v>LDP</v>
      </c>
      <c r="AB142" s="294" t="str">
        <f t="shared" si="24"/>
        <v/>
      </c>
      <c r="AC142" s="294" t="str">
        <f t="shared" si="24"/>
        <v/>
      </c>
      <c r="AD142" s="294" t="str">
        <f t="shared" si="24"/>
        <v/>
      </c>
      <c r="AE142" s="32"/>
    </row>
    <row r="143" spans="1:31" x14ac:dyDescent="0.2">
      <c r="A143" s="289">
        <f t="shared" si="23"/>
        <v>43238</v>
      </c>
      <c r="B143" s="290">
        <f t="shared" si="21"/>
        <v>43238</v>
      </c>
      <c r="C143" s="303" t="s">
        <v>93</v>
      </c>
      <c r="W143" s="285">
        <f t="shared" si="22"/>
        <v>5</v>
      </c>
      <c r="X143" s="294" t="str">
        <f t="shared" si="20"/>
        <v/>
      </c>
      <c r="Y143" s="294" t="str">
        <f t="shared" si="24"/>
        <v/>
      </c>
      <c r="Z143" s="294" t="str">
        <f t="shared" si="24"/>
        <v/>
      </c>
      <c r="AA143" s="294" t="str">
        <f t="shared" si="24"/>
        <v/>
      </c>
      <c r="AB143" s="294" t="str">
        <f t="shared" si="24"/>
        <v>CJM</v>
      </c>
      <c r="AC143" s="294" t="str">
        <f t="shared" si="24"/>
        <v/>
      </c>
      <c r="AD143" s="294" t="str">
        <f t="shared" si="24"/>
        <v/>
      </c>
      <c r="AE143" s="32"/>
    </row>
    <row r="144" spans="1:31" x14ac:dyDescent="0.2">
      <c r="A144" s="289">
        <f t="shared" si="23"/>
        <v>43239</v>
      </c>
      <c r="B144" s="290">
        <f t="shared" si="21"/>
        <v>43239</v>
      </c>
      <c r="C144" s="303" t="s">
        <v>93</v>
      </c>
      <c r="W144" s="285">
        <f t="shared" si="22"/>
        <v>6</v>
      </c>
      <c r="X144" s="294" t="str">
        <f t="shared" si="20"/>
        <v/>
      </c>
      <c r="Y144" s="294" t="str">
        <f t="shared" si="24"/>
        <v/>
      </c>
      <c r="Z144" s="294" t="str">
        <f t="shared" si="24"/>
        <v/>
      </c>
      <c r="AA144" s="294" t="str">
        <f t="shared" si="24"/>
        <v/>
      </c>
      <c r="AB144" s="294" t="str">
        <f t="shared" si="24"/>
        <v/>
      </c>
      <c r="AC144" s="294" t="str">
        <f t="shared" si="24"/>
        <v>CJM</v>
      </c>
      <c r="AD144" s="294" t="str">
        <f t="shared" si="24"/>
        <v/>
      </c>
      <c r="AE144" s="32"/>
    </row>
    <row r="145" spans="1:31" x14ac:dyDescent="0.2">
      <c r="A145" s="289">
        <f t="shared" si="23"/>
        <v>43240</v>
      </c>
      <c r="B145" s="290">
        <f t="shared" si="21"/>
        <v>43240</v>
      </c>
      <c r="C145" s="303" t="s">
        <v>93</v>
      </c>
      <c r="W145" s="285">
        <f t="shared" si="22"/>
        <v>7</v>
      </c>
      <c r="X145" s="294" t="str">
        <f t="shared" si="20"/>
        <v/>
      </c>
      <c r="Y145" s="294" t="str">
        <f t="shared" si="24"/>
        <v/>
      </c>
      <c r="Z145" s="294" t="str">
        <f t="shared" si="24"/>
        <v/>
      </c>
      <c r="AA145" s="294" t="str">
        <f t="shared" si="24"/>
        <v/>
      </c>
      <c r="AB145" s="294" t="str">
        <f t="shared" si="24"/>
        <v/>
      </c>
      <c r="AC145" s="294" t="str">
        <f t="shared" si="24"/>
        <v/>
      </c>
      <c r="AD145" s="294" t="str">
        <f t="shared" si="24"/>
        <v>CJM</v>
      </c>
      <c r="AE145" s="32"/>
    </row>
    <row r="146" spans="1:31" x14ac:dyDescent="0.2">
      <c r="A146" s="289">
        <f t="shared" si="23"/>
        <v>43241</v>
      </c>
      <c r="B146" s="290">
        <f t="shared" si="21"/>
        <v>43241</v>
      </c>
      <c r="C146" s="303" t="s">
        <v>14</v>
      </c>
      <c r="W146" s="285">
        <f t="shared" si="22"/>
        <v>1</v>
      </c>
      <c r="X146" s="294" t="str">
        <f t="shared" si="20"/>
        <v>RJR</v>
      </c>
      <c r="Y146" s="294" t="str">
        <f t="shared" si="24"/>
        <v/>
      </c>
      <c r="Z146" s="294" t="str">
        <f t="shared" si="24"/>
        <v/>
      </c>
      <c r="AA146" s="294" t="str">
        <f t="shared" si="24"/>
        <v/>
      </c>
      <c r="AB146" s="294" t="str">
        <f t="shared" si="24"/>
        <v/>
      </c>
      <c r="AC146" s="294" t="str">
        <f t="shared" si="24"/>
        <v/>
      </c>
      <c r="AD146" s="294" t="str">
        <f t="shared" si="24"/>
        <v/>
      </c>
      <c r="AE146" s="32"/>
    </row>
    <row r="147" spans="1:31" x14ac:dyDescent="0.2">
      <c r="A147" s="289">
        <f t="shared" si="23"/>
        <v>43242</v>
      </c>
      <c r="B147" s="290">
        <f t="shared" si="21"/>
        <v>43242</v>
      </c>
      <c r="C147" s="303" t="s">
        <v>97</v>
      </c>
      <c r="W147" s="285">
        <f t="shared" si="22"/>
        <v>2</v>
      </c>
      <c r="X147" s="294" t="str">
        <f t="shared" si="20"/>
        <v/>
      </c>
      <c r="Y147" s="294" t="str">
        <f t="shared" si="24"/>
        <v>HLT</v>
      </c>
      <c r="Z147" s="294" t="str">
        <f t="shared" si="24"/>
        <v/>
      </c>
      <c r="AA147" s="294" t="str">
        <f t="shared" si="24"/>
        <v/>
      </c>
      <c r="AB147" s="294" t="str">
        <f t="shared" si="24"/>
        <v/>
      </c>
      <c r="AC147" s="294" t="str">
        <f t="shared" si="24"/>
        <v/>
      </c>
      <c r="AD147" s="294" t="str">
        <f t="shared" si="24"/>
        <v/>
      </c>
      <c r="AE147" s="32"/>
    </row>
    <row r="148" spans="1:31" x14ac:dyDescent="0.2">
      <c r="A148" s="289">
        <f t="shared" si="23"/>
        <v>43243</v>
      </c>
      <c r="B148" s="290">
        <f t="shared" si="21"/>
        <v>43243</v>
      </c>
      <c r="C148" s="303" t="s">
        <v>7</v>
      </c>
      <c r="W148" s="285">
        <f t="shared" si="22"/>
        <v>3</v>
      </c>
      <c r="X148" s="294" t="str">
        <f t="shared" si="20"/>
        <v/>
      </c>
      <c r="Y148" s="294" t="str">
        <f t="shared" si="24"/>
        <v/>
      </c>
      <c r="Z148" s="294" t="str">
        <f t="shared" si="24"/>
        <v>DBC</v>
      </c>
      <c r="AA148" s="294" t="str">
        <f t="shared" si="24"/>
        <v/>
      </c>
      <c r="AB148" s="294" t="str">
        <f t="shared" si="24"/>
        <v/>
      </c>
      <c r="AC148" s="294" t="str">
        <f t="shared" si="24"/>
        <v/>
      </c>
      <c r="AD148" s="294" t="str">
        <f t="shared" si="24"/>
        <v/>
      </c>
      <c r="AE148" s="32"/>
    </row>
    <row r="149" spans="1:31" x14ac:dyDescent="0.2">
      <c r="A149" s="289">
        <f t="shared" si="23"/>
        <v>43244</v>
      </c>
      <c r="B149" s="290">
        <f t="shared" si="21"/>
        <v>43244</v>
      </c>
      <c r="C149" s="303" t="s">
        <v>2</v>
      </c>
      <c r="W149" s="285">
        <f t="shared" si="22"/>
        <v>4</v>
      </c>
      <c r="X149" s="294" t="str">
        <f t="shared" si="20"/>
        <v/>
      </c>
      <c r="Y149" s="294" t="str">
        <f t="shared" si="24"/>
        <v/>
      </c>
      <c r="Z149" s="294" t="str">
        <f t="shared" si="24"/>
        <v/>
      </c>
      <c r="AA149" s="294" t="str">
        <f t="shared" si="24"/>
        <v>GBH</v>
      </c>
      <c r="AB149" s="294" t="str">
        <f t="shared" si="24"/>
        <v/>
      </c>
      <c r="AC149" s="294" t="str">
        <f t="shared" si="24"/>
        <v/>
      </c>
      <c r="AD149" s="294" t="str">
        <f t="shared" si="24"/>
        <v/>
      </c>
      <c r="AE149" s="32"/>
    </row>
    <row r="150" spans="1:31" x14ac:dyDescent="0.2">
      <c r="A150" s="289">
        <f t="shared" si="23"/>
        <v>43245</v>
      </c>
      <c r="B150" s="290">
        <f t="shared" si="21"/>
        <v>43245</v>
      </c>
      <c r="C150" s="303" t="s">
        <v>239</v>
      </c>
      <c r="W150" s="285">
        <f t="shared" si="22"/>
        <v>5</v>
      </c>
      <c r="X150" s="294" t="str">
        <f t="shared" si="20"/>
        <v/>
      </c>
      <c r="Y150" s="294" t="str">
        <f t="shared" si="24"/>
        <v/>
      </c>
      <c r="Z150" s="294" t="str">
        <f t="shared" si="24"/>
        <v/>
      </c>
      <c r="AA150" s="294" t="str">
        <f t="shared" si="24"/>
        <v/>
      </c>
      <c r="AB150" s="294" t="str">
        <f t="shared" si="24"/>
        <v>REC</v>
      </c>
      <c r="AC150" s="294" t="str">
        <f t="shared" si="24"/>
        <v/>
      </c>
      <c r="AD150" s="294" t="str">
        <f t="shared" si="24"/>
        <v/>
      </c>
      <c r="AE150" s="32"/>
    </row>
    <row r="151" spans="1:31" x14ac:dyDescent="0.2">
      <c r="A151" s="289">
        <f t="shared" si="23"/>
        <v>43246</v>
      </c>
      <c r="B151" s="290">
        <f t="shared" si="21"/>
        <v>43246</v>
      </c>
      <c r="C151" s="303" t="s">
        <v>65</v>
      </c>
      <c r="W151" s="285">
        <f t="shared" si="22"/>
        <v>6</v>
      </c>
      <c r="X151" s="294" t="str">
        <f t="shared" si="20"/>
        <v/>
      </c>
      <c r="Y151" s="294" t="str">
        <f t="shared" si="24"/>
        <v/>
      </c>
      <c r="Z151" s="294" t="str">
        <f t="shared" si="24"/>
        <v/>
      </c>
      <c r="AA151" s="294" t="str">
        <f t="shared" si="24"/>
        <v/>
      </c>
      <c r="AB151" s="294" t="str">
        <f t="shared" si="24"/>
        <v/>
      </c>
      <c r="AC151" s="294" t="str">
        <f t="shared" si="24"/>
        <v>LDP</v>
      </c>
      <c r="AD151" s="294" t="str">
        <f t="shared" si="24"/>
        <v/>
      </c>
      <c r="AE151" s="32"/>
    </row>
    <row r="152" spans="1:31" x14ac:dyDescent="0.2">
      <c r="A152" s="289">
        <f t="shared" si="23"/>
        <v>43247</v>
      </c>
      <c r="B152" s="290">
        <f t="shared" si="21"/>
        <v>43247</v>
      </c>
      <c r="C152" s="303" t="s">
        <v>65</v>
      </c>
      <c r="W152" s="285">
        <f t="shared" si="22"/>
        <v>7</v>
      </c>
      <c r="X152" s="294" t="str">
        <f t="shared" ref="X152:X215" si="25">IF($W152=X$3,$C152,"")</f>
        <v/>
      </c>
      <c r="Y152" s="294" t="str">
        <f t="shared" si="24"/>
        <v/>
      </c>
      <c r="Z152" s="294" t="str">
        <f t="shared" si="24"/>
        <v/>
      </c>
      <c r="AA152" s="294" t="str">
        <f t="shared" si="24"/>
        <v/>
      </c>
      <c r="AB152" s="294" t="str">
        <f t="shared" si="24"/>
        <v/>
      </c>
      <c r="AC152" s="294" t="str">
        <f t="shared" si="24"/>
        <v/>
      </c>
      <c r="AD152" s="294" t="str">
        <f t="shared" si="24"/>
        <v>LDP</v>
      </c>
      <c r="AE152" s="32"/>
    </row>
    <row r="153" spans="1:31" x14ac:dyDescent="0.2">
      <c r="A153" s="289">
        <f t="shared" si="23"/>
        <v>43248</v>
      </c>
      <c r="B153" s="290">
        <f t="shared" si="21"/>
        <v>43248</v>
      </c>
      <c r="C153" s="303" t="s">
        <v>6</v>
      </c>
      <c r="W153" s="285">
        <f t="shared" si="22"/>
        <v>1</v>
      </c>
      <c r="X153" s="294" t="str">
        <f t="shared" si="25"/>
        <v>GAH</v>
      </c>
      <c r="Y153" s="294" t="str">
        <f t="shared" si="24"/>
        <v/>
      </c>
      <c r="Z153" s="294" t="str">
        <f t="shared" si="24"/>
        <v/>
      </c>
      <c r="AA153" s="294" t="str">
        <f t="shared" si="24"/>
        <v/>
      </c>
      <c r="AB153" s="294" t="str">
        <f t="shared" si="24"/>
        <v/>
      </c>
      <c r="AC153" s="294" t="str">
        <f t="shared" si="24"/>
        <v/>
      </c>
      <c r="AD153" s="294" t="str">
        <f t="shared" si="24"/>
        <v/>
      </c>
      <c r="AE153" s="32"/>
    </row>
    <row r="154" spans="1:31" x14ac:dyDescent="0.2">
      <c r="A154" s="289">
        <f t="shared" si="23"/>
        <v>43249</v>
      </c>
      <c r="B154" s="290">
        <f t="shared" si="21"/>
        <v>43249</v>
      </c>
      <c r="C154" s="303" t="s">
        <v>200</v>
      </c>
      <c r="W154" s="285">
        <f t="shared" si="22"/>
        <v>2</v>
      </c>
      <c r="X154" s="294" t="str">
        <f t="shared" si="25"/>
        <v/>
      </c>
      <c r="Y154" s="294" t="str">
        <f t="shared" si="24"/>
        <v>PJC</v>
      </c>
      <c r="Z154" s="294" t="str">
        <f t="shared" si="24"/>
        <v/>
      </c>
      <c r="AA154" s="294" t="str">
        <f t="shared" si="24"/>
        <v/>
      </c>
      <c r="AB154" s="294" t="str">
        <f t="shared" si="24"/>
        <v/>
      </c>
      <c r="AC154" s="294" t="str">
        <f t="shared" si="24"/>
        <v/>
      </c>
      <c r="AD154" s="294" t="str">
        <f t="shared" si="24"/>
        <v/>
      </c>
      <c r="AE154" s="32"/>
    </row>
    <row r="155" spans="1:31" x14ac:dyDescent="0.2">
      <c r="A155" s="289">
        <f t="shared" si="23"/>
        <v>43250</v>
      </c>
      <c r="B155" s="290">
        <f t="shared" si="21"/>
        <v>43250</v>
      </c>
      <c r="C155" s="303" t="s">
        <v>93</v>
      </c>
      <c r="W155" s="285">
        <f t="shared" si="22"/>
        <v>3</v>
      </c>
      <c r="X155" s="294" t="str">
        <f t="shared" si="25"/>
        <v/>
      </c>
      <c r="Y155" s="294" t="str">
        <f t="shared" si="24"/>
        <v/>
      </c>
      <c r="Z155" s="294" t="str">
        <f t="shared" si="24"/>
        <v>CJM</v>
      </c>
      <c r="AA155" s="294" t="str">
        <f t="shared" si="24"/>
        <v/>
      </c>
      <c r="AB155" s="294" t="str">
        <f t="shared" si="24"/>
        <v/>
      </c>
      <c r="AC155" s="294" t="str">
        <f t="shared" si="24"/>
        <v/>
      </c>
      <c r="AD155" s="294" t="str">
        <f t="shared" si="24"/>
        <v/>
      </c>
      <c r="AE155" s="32"/>
    </row>
    <row r="156" spans="1:31" x14ac:dyDescent="0.2">
      <c r="A156" s="289">
        <f t="shared" si="23"/>
        <v>43251</v>
      </c>
      <c r="B156" s="290">
        <f t="shared" si="21"/>
        <v>43251</v>
      </c>
      <c r="C156" s="303" t="s">
        <v>94</v>
      </c>
      <c r="W156" s="285">
        <f t="shared" si="22"/>
        <v>4</v>
      </c>
      <c r="X156" s="294" t="str">
        <f t="shared" si="25"/>
        <v/>
      </c>
      <c r="Y156" s="294" t="str">
        <f t="shared" si="24"/>
        <v/>
      </c>
      <c r="Z156" s="294" t="str">
        <f t="shared" si="24"/>
        <v/>
      </c>
      <c r="AA156" s="294" t="str">
        <f t="shared" si="24"/>
        <v>DJM</v>
      </c>
      <c r="AB156" s="294" t="str">
        <f t="shared" si="24"/>
        <v/>
      </c>
      <c r="AC156" s="294" t="str">
        <f t="shared" si="24"/>
        <v/>
      </c>
      <c r="AD156" s="294" t="str">
        <f t="shared" si="24"/>
        <v/>
      </c>
      <c r="AE156" s="32"/>
    </row>
    <row r="157" spans="1:31" x14ac:dyDescent="0.2">
      <c r="A157" s="289">
        <f t="shared" si="23"/>
        <v>43252</v>
      </c>
      <c r="B157" s="290">
        <f t="shared" si="21"/>
        <v>43252</v>
      </c>
      <c r="C157" s="303" t="s">
        <v>127</v>
      </c>
      <c r="W157" s="285">
        <f t="shared" si="22"/>
        <v>5</v>
      </c>
      <c r="X157" s="294" t="str">
        <f t="shared" si="25"/>
        <v/>
      </c>
      <c r="Y157" s="294" t="str">
        <f t="shared" si="24"/>
        <v/>
      </c>
      <c r="Z157" s="294" t="str">
        <f t="shared" si="24"/>
        <v/>
      </c>
      <c r="AA157" s="294" t="str">
        <f t="shared" si="24"/>
        <v/>
      </c>
      <c r="AB157" s="294" t="str">
        <f t="shared" si="24"/>
        <v>JGE</v>
      </c>
      <c r="AC157" s="294" t="str">
        <f t="shared" si="24"/>
        <v/>
      </c>
      <c r="AD157" s="294" t="str">
        <f t="shared" si="24"/>
        <v/>
      </c>
      <c r="AE157" s="32"/>
    </row>
    <row r="158" spans="1:31" x14ac:dyDescent="0.2">
      <c r="A158" s="289">
        <f t="shared" si="23"/>
        <v>43253</v>
      </c>
      <c r="B158" s="290">
        <f t="shared" si="21"/>
        <v>43253</v>
      </c>
      <c r="C158" s="303" t="s">
        <v>97</v>
      </c>
      <c r="W158" s="285">
        <f t="shared" si="22"/>
        <v>6</v>
      </c>
      <c r="X158" s="294" t="str">
        <f t="shared" si="25"/>
        <v/>
      </c>
      <c r="Y158" s="294" t="str">
        <f t="shared" si="24"/>
        <v/>
      </c>
      <c r="Z158" s="294" t="str">
        <f t="shared" si="24"/>
        <v/>
      </c>
      <c r="AA158" s="294" t="str">
        <f t="shared" si="24"/>
        <v/>
      </c>
      <c r="AB158" s="294" t="str">
        <f t="shared" si="24"/>
        <v/>
      </c>
      <c r="AC158" s="294" t="str">
        <f t="shared" si="24"/>
        <v>HLT</v>
      </c>
      <c r="AD158" s="294" t="str">
        <f t="shared" si="24"/>
        <v/>
      </c>
      <c r="AE158" s="32"/>
    </row>
    <row r="159" spans="1:31" x14ac:dyDescent="0.2">
      <c r="A159" s="289">
        <f t="shared" si="23"/>
        <v>43254</v>
      </c>
      <c r="B159" s="290">
        <f t="shared" si="21"/>
        <v>43254</v>
      </c>
      <c r="C159" s="303" t="s">
        <v>97</v>
      </c>
      <c r="W159" s="285">
        <f t="shared" si="22"/>
        <v>7</v>
      </c>
      <c r="X159" s="294" t="str">
        <f t="shared" si="25"/>
        <v/>
      </c>
      <c r="Y159" s="294" t="str">
        <f t="shared" si="24"/>
        <v/>
      </c>
      <c r="Z159" s="294" t="str">
        <f t="shared" si="24"/>
        <v/>
      </c>
      <c r="AA159" s="294" t="str">
        <f t="shared" si="24"/>
        <v/>
      </c>
      <c r="AB159" s="294" t="str">
        <f t="shared" si="24"/>
        <v/>
      </c>
      <c r="AC159" s="294" t="str">
        <f t="shared" si="24"/>
        <v/>
      </c>
      <c r="AD159" s="294" t="str">
        <f t="shared" si="24"/>
        <v>HLT</v>
      </c>
      <c r="AE159" s="32"/>
    </row>
    <row r="160" spans="1:31" x14ac:dyDescent="0.2">
      <c r="A160" s="289">
        <f t="shared" si="23"/>
        <v>43255</v>
      </c>
      <c r="B160" s="290">
        <f t="shared" si="21"/>
        <v>43255</v>
      </c>
      <c r="C160" s="303" t="s">
        <v>99</v>
      </c>
      <c r="W160" s="285">
        <f t="shared" si="22"/>
        <v>1</v>
      </c>
      <c r="X160" s="294" t="str">
        <f t="shared" si="25"/>
        <v>RAC</v>
      </c>
      <c r="Y160" s="294" t="str">
        <f t="shared" si="24"/>
        <v/>
      </c>
      <c r="Z160" s="294" t="str">
        <f t="shared" si="24"/>
        <v/>
      </c>
      <c r="AA160" s="294" t="str">
        <f t="shared" si="24"/>
        <v/>
      </c>
      <c r="AB160" s="294" t="str">
        <f t="shared" si="24"/>
        <v/>
      </c>
      <c r="AC160" s="294" t="str">
        <f t="shared" si="24"/>
        <v/>
      </c>
      <c r="AD160" s="294" t="str">
        <f t="shared" si="24"/>
        <v/>
      </c>
      <c r="AE160" s="32"/>
    </row>
    <row r="161" spans="1:31" x14ac:dyDescent="0.2">
      <c r="A161" s="289">
        <f t="shared" si="23"/>
        <v>43256</v>
      </c>
      <c r="B161" s="290">
        <f t="shared" si="21"/>
        <v>43256</v>
      </c>
      <c r="C161" s="303" t="s">
        <v>96</v>
      </c>
      <c r="W161" s="285">
        <f t="shared" si="22"/>
        <v>2</v>
      </c>
      <c r="X161" s="294" t="str">
        <f t="shared" si="25"/>
        <v/>
      </c>
      <c r="Y161" s="294" t="str">
        <f t="shared" si="24"/>
        <v>PRS</v>
      </c>
      <c r="Z161" s="294" t="str">
        <f t="shared" si="24"/>
        <v/>
      </c>
      <c r="AA161" s="294" t="str">
        <f t="shared" si="24"/>
        <v/>
      </c>
      <c r="AB161" s="294" t="str">
        <f t="shared" si="24"/>
        <v/>
      </c>
      <c r="AC161" s="294" t="str">
        <f t="shared" si="24"/>
        <v/>
      </c>
      <c r="AD161" s="294" t="str">
        <f t="shared" si="24"/>
        <v/>
      </c>
      <c r="AE161" s="32"/>
    </row>
    <row r="162" spans="1:31" x14ac:dyDescent="0.2">
      <c r="A162" s="289">
        <f t="shared" si="23"/>
        <v>43257</v>
      </c>
      <c r="B162" s="290">
        <f t="shared" si="21"/>
        <v>43257</v>
      </c>
      <c r="C162" s="303" t="s">
        <v>100</v>
      </c>
      <c r="W162" s="285">
        <f t="shared" si="22"/>
        <v>3</v>
      </c>
      <c r="X162" s="294" t="str">
        <f t="shared" si="25"/>
        <v/>
      </c>
      <c r="Y162" s="294" t="str">
        <f t="shared" si="24"/>
        <v/>
      </c>
      <c r="Z162" s="294" t="str">
        <f t="shared" si="24"/>
        <v>SPF</v>
      </c>
      <c r="AA162" s="294" t="str">
        <f t="shared" si="24"/>
        <v/>
      </c>
      <c r="AB162" s="294" t="str">
        <f t="shared" si="24"/>
        <v/>
      </c>
      <c r="AC162" s="294" t="str">
        <f t="shared" si="24"/>
        <v/>
      </c>
      <c r="AD162" s="294" t="str">
        <f t="shared" si="24"/>
        <v/>
      </c>
      <c r="AE162" s="32"/>
    </row>
    <row r="163" spans="1:31" x14ac:dyDescent="0.2">
      <c r="A163" s="289">
        <f t="shared" si="23"/>
        <v>43258</v>
      </c>
      <c r="B163" s="290">
        <f t="shared" si="21"/>
        <v>43258</v>
      </c>
      <c r="C163" s="303" t="s">
        <v>15</v>
      </c>
      <c r="W163" s="285">
        <f t="shared" si="22"/>
        <v>4</v>
      </c>
      <c r="X163" s="294" t="str">
        <f t="shared" si="25"/>
        <v/>
      </c>
      <c r="Y163" s="294" t="str">
        <f t="shared" si="24"/>
        <v/>
      </c>
      <c r="Z163" s="294" t="str">
        <f t="shared" si="24"/>
        <v/>
      </c>
      <c r="AA163" s="294" t="str">
        <f t="shared" si="24"/>
        <v>MFS</v>
      </c>
      <c r="AB163" s="294" t="str">
        <f t="shared" si="24"/>
        <v/>
      </c>
      <c r="AC163" s="294" t="str">
        <f t="shared" si="24"/>
        <v/>
      </c>
      <c r="AD163" s="294" t="str">
        <f t="shared" si="24"/>
        <v/>
      </c>
      <c r="AE163" s="32"/>
    </row>
    <row r="164" spans="1:31" x14ac:dyDescent="0.2">
      <c r="A164" s="289">
        <f t="shared" si="23"/>
        <v>43259</v>
      </c>
      <c r="B164" s="290">
        <f t="shared" si="21"/>
        <v>43259</v>
      </c>
      <c r="C164" s="303" t="s">
        <v>7</v>
      </c>
      <c r="W164" s="285">
        <f t="shared" si="22"/>
        <v>5</v>
      </c>
      <c r="X164" s="294" t="str">
        <f t="shared" si="25"/>
        <v/>
      </c>
      <c r="Y164" s="294" t="str">
        <f t="shared" si="24"/>
        <v/>
      </c>
      <c r="Z164" s="294" t="str">
        <f t="shared" si="24"/>
        <v/>
      </c>
      <c r="AA164" s="294" t="str">
        <f t="shared" si="24"/>
        <v/>
      </c>
      <c r="AB164" s="294" t="str">
        <f t="shared" si="24"/>
        <v>DBC</v>
      </c>
      <c r="AC164" s="294" t="str">
        <f t="shared" si="24"/>
        <v/>
      </c>
      <c r="AD164" s="294" t="str">
        <f t="shared" si="24"/>
        <v/>
      </c>
      <c r="AE164" s="32"/>
    </row>
    <row r="165" spans="1:31" x14ac:dyDescent="0.2">
      <c r="A165" s="289">
        <f t="shared" si="23"/>
        <v>43260</v>
      </c>
      <c r="B165" s="290">
        <f t="shared" si="21"/>
        <v>43260</v>
      </c>
      <c r="C165" s="303" t="s">
        <v>94</v>
      </c>
      <c r="W165" s="285">
        <f t="shared" si="22"/>
        <v>6</v>
      </c>
      <c r="X165" s="294" t="str">
        <f t="shared" si="25"/>
        <v/>
      </c>
      <c r="Y165" s="294" t="str">
        <f t="shared" si="24"/>
        <v/>
      </c>
      <c r="Z165" s="294" t="str">
        <f t="shared" si="24"/>
        <v/>
      </c>
      <c r="AA165" s="294" t="str">
        <f t="shared" si="24"/>
        <v/>
      </c>
      <c r="AB165" s="294" t="str">
        <f t="shared" si="24"/>
        <v/>
      </c>
      <c r="AC165" s="294" t="str">
        <f t="shared" si="24"/>
        <v>DJM</v>
      </c>
      <c r="AD165" s="294" t="str">
        <f t="shared" si="24"/>
        <v/>
      </c>
      <c r="AE165" s="32"/>
    </row>
    <row r="166" spans="1:31" x14ac:dyDescent="0.2">
      <c r="A166" s="289">
        <f t="shared" si="23"/>
        <v>43261</v>
      </c>
      <c r="B166" s="290">
        <f t="shared" ref="B166:B229" si="26">A166</f>
        <v>43261</v>
      </c>
      <c r="C166" s="303" t="s">
        <v>94</v>
      </c>
      <c r="W166" s="285">
        <f t="shared" ref="W166:W229" si="27">WEEKDAY(A166,2)</f>
        <v>7</v>
      </c>
      <c r="X166" s="294" t="str">
        <f t="shared" si="25"/>
        <v/>
      </c>
      <c r="Y166" s="294" t="str">
        <f t="shared" si="24"/>
        <v/>
      </c>
      <c r="Z166" s="294" t="str">
        <f t="shared" si="24"/>
        <v/>
      </c>
      <c r="AA166" s="294" t="str">
        <f t="shared" si="24"/>
        <v/>
      </c>
      <c r="AB166" s="294" t="str">
        <f t="shared" si="24"/>
        <v/>
      </c>
      <c r="AC166" s="294" t="str">
        <f t="shared" si="24"/>
        <v/>
      </c>
      <c r="AD166" s="294" t="str">
        <f t="shared" si="24"/>
        <v>DJM</v>
      </c>
      <c r="AE166" s="32"/>
    </row>
    <row r="167" spans="1:31" x14ac:dyDescent="0.2">
      <c r="A167" s="289">
        <f t="shared" ref="A167:A230" si="28">A166+1</f>
        <v>43262</v>
      </c>
      <c r="B167" s="290">
        <f t="shared" si="26"/>
        <v>43262</v>
      </c>
      <c r="C167" s="303" t="s">
        <v>127</v>
      </c>
      <c r="W167" s="285">
        <f t="shared" si="27"/>
        <v>1</v>
      </c>
      <c r="X167" s="294" t="str">
        <f t="shared" si="25"/>
        <v>JGE</v>
      </c>
      <c r="Y167" s="294" t="str">
        <f t="shared" si="24"/>
        <v/>
      </c>
      <c r="Z167" s="294" t="str">
        <f t="shared" si="24"/>
        <v/>
      </c>
      <c r="AA167" s="294" t="str">
        <f t="shared" si="24"/>
        <v/>
      </c>
      <c r="AB167" s="294" t="str">
        <f t="shared" si="24"/>
        <v/>
      </c>
      <c r="AC167" s="294" t="str">
        <f t="shared" si="24"/>
        <v/>
      </c>
      <c r="AD167" s="294" t="str">
        <f t="shared" si="24"/>
        <v/>
      </c>
      <c r="AE167" s="32"/>
    </row>
    <row r="168" spans="1:31" x14ac:dyDescent="0.2">
      <c r="A168" s="289">
        <f t="shared" si="28"/>
        <v>43263</v>
      </c>
      <c r="B168" s="290">
        <f t="shared" si="26"/>
        <v>43263</v>
      </c>
      <c r="C168" s="303" t="s">
        <v>14</v>
      </c>
      <c r="W168" s="285">
        <f t="shared" si="27"/>
        <v>2</v>
      </c>
      <c r="X168" s="294" t="str">
        <f t="shared" si="25"/>
        <v/>
      </c>
      <c r="Y168" s="294" t="str">
        <f t="shared" si="24"/>
        <v>RJR</v>
      </c>
      <c r="Z168" s="294" t="str">
        <f t="shared" si="24"/>
        <v/>
      </c>
      <c r="AA168" s="294" t="str">
        <f t="shared" si="24"/>
        <v/>
      </c>
      <c r="AB168" s="294" t="str">
        <f t="shared" si="24"/>
        <v/>
      </c>
      <c r="AC168" s="294" t="str">
        <f t="shared" si="24"/>
        <v/>
      </c>
      <c r="AD168" s="294" t="str">
        <f t="shared" si="24"/>
        <v/>
      </c>
      <c r="AE168" s="32"/>
    </row>
    <row r="169" spans="1:31" x14ac:dyDescent="0.2">
      <c r="A169" s="289">
        <f t="shared" si="28"/>
        <v>43264</v>
      </c>
      <c r="B169" s="290">
        <f t="shared" si="26"/>
        <v>43264</v>
      </c>
      <c r="C169" s="303" t="s">
        <v>97</v>
      </c>
      <c r="W169" s="285">
        <f t="shared" si="27"/>
        <v>3</v>
      </c>
      <c r="X169" s="294" t="str">
        <f t="shared" si="25"/>
        <v/>
      </c>
      <c r="Y169" s="294" t="str">
        <f t="shared" si="24"/>
        <v/>
      </c>
      <c r="Z169" s="294" t="str">
        <f t="shared" si="24"/>
        <v>HLT</v>
      </c>
      <c r="AA169" s="294" t="str">
        <f t="shared" si="24"/>
        <v/>
      </c>
      <c r="AB169" s="294" t="str">
        <f t="shared" si="24"/>
        <v/>
      </c>
      <c r="AC169" s="294" t="str">
        <f t="shared" si="24"/>
        <v/>
      </c>
      <c r="AD169" s="294" t="str">
        <f t="shared" si="24"/>
        <v/>
      </c>
      <c r="AE169" s="32"/>
    </row>
    <row r="170" spans="1:31" x14ac:dyDescent="0.2">
      <c r="A170" s="289">
        <f t="shared" si="28"/>
        <v>43265</v>
      </c>
      <c r="B170" s="290">
        <f t="shared" si="26"/>
        <v>43265</v>
      </c>
      <c r="C170" s="303" t="s">
        <v>7</v>
      </c>
      <c r="W170" s="285">
        <f t="shared" si="27"/>
        <v>4</v>
      </c>
      <c r="X170" s="294" t="str">
        <f t="shared" si="25"/>
        <v/>
      </c>
      <c r="Y170" s="294" t="str">
        <f t="shared" si="24"/>
        <v/>
      </c>
      <c r="Z170" s="294" t="str">
        <f t="shared" si="24"/>
        <v/>
      </c>
      <c r="AA170" s="294" t="str">
        <f t="shared" si="24"/>
        <v>DBC</v>
      </c>
      <c r="AB170" s="294" t="str">
        <f t="shared" si="24"/>
        <v/>
      </c>
      <c r="AC170" s="294" t="str">
        <f t="shared" si="24"/>
        <v/>
      </c>
      <c r="AD170" s="294" t="str">
        <f t="shared" si="24"/>
        <v/>
      </c>
      <c r="AE170" s="32"/>
    </row>
    <row r="171" spans="1:31" x14ac:dyDescent="0.2">
      <c r="A171" s="289">
        <f t="shared" si="28"/>
        <v>43266</v>
      </c>
      <c r="B171" s="290">
        <f t="shared" si="26"/>
        <v>43266</v>
      </c>
      <c r="C171" s="303" t="s">
        <v>65</v>
      </c>
      <c r="W171" s="285">
        <f t="shared" si="27"/>
        <v>5</v>
      </c>
      <c r="X171" s="294" t="str">
        <f t="shared" si="25"/>
        <v/>
      </c>
      <c r="Y171" s="294" t="str">
        <f t="shared" si="24"/>
        <v/>
      </c>
      <c r="Z171" s="294" t="str">
        <f t="shared" si="24"/>
        <v/>
      </c>
      <c r="AA171" s="294" t="str">
        <f t="shared" si="24"/>
        <v/>
      </c>
      <c r="AB171" s="294" t="str">
        <f t="shared" si="24"/>
        <v>LDP</v>
      </c>
      <c r="AC171" s="294" t="str">
        <f t="shared" si="24"/>
        <v/>
      </c>
      <c r="AD171" s="294" t="str">
        <f t="shared" si="24"/>
        <v/>
      </c>
      <c r="AE171" s="32"/>
    </row>
    <row r="172" spans="1:31" x14ac:dyDescent="0.2">
      <c r="A172" s="289">
        <f t="shared" si="28"/>
        <v>43267</v>
      </c>
      <c r="B172" s="290">
        <f t="shared" si="26"/>
        <v>43267</v>
      </c>
      <c r="C172" s="303" t="s">
        <v>200</v>
      </c>
      <c r="W172" s="285">
        <f t="shared" si="27"/>
        <v>6</v>
      </c>
      <c r="X172" s="294" t="str">
        <f t="shared" si="25"/>
        <v/>
      </c>
      <c r="Y172" s="294" t="str">
        <f t="shared" si="24"/>
        <v/>
      </c>
      <c r="Z172" s="294" t="str">
        <f t="shared" ref="Y172:AD214" si="29">IF($W172=Z$3,$C172,"")</f>
        <v/>
      </c>
      <c r="AA172" s="294" t="str">
        <f t="shared" si="29"/>
        <v/>
      </c>
      <c r="AB172" s="294" t="str">
        <f t="shared" si="29"/>
        <v/>
      </c>
      <c r="AC172" s="294" t="str">
        <f t="shared" si="29"/>
        <v>PJC</v>
      </c>
      <c r="AD172" s="294" t="str">
        <f t="shared" si="29"/>
        <v/>
      </c>
      <c r="AE172" s="32"/>
    </row>
    <row r="173" spans="1:31" x14ac:dyDescent="0.2">
      <c r="A173" s="289">
        <f t="shared" si="28"/>
        <v>43268</v>
      </c>
      <c r="B173" s="290">
        <f t="shared" si="26"/>
        <v>43268</v>
      </c>
      <c r="C173" s="303" t="s">
        <v>200</v>
      </c>
      <c r="W173" s="285">
        <f t="shared" si="27"/>
        <v>7</v>
      </c>
      <c r="X173" s="294" t="str">
        <f t="shared" si="25"/>
        <v/>
      </c>
      <c r="Y173" s="294" t="str">
        <f t="shared" si="29"/>
        <v/>
      </c>
      <c r="Z173" s="294" t="str">
        <f t="shared" si="29"/>
        <v/>
      </c>
      <c r="AA173" s="294" t="str">
        <f t="shared" si="29"/>
        <v/>
      </c>
      <c r="AB173" s="294" t="str">
        <f t="shared" si="29"/>
        <v/>
      </c>
      <c r="AC173" s="294" t="str">
        <f t="shared" si="29"/>
        <v/>
      </c>
      <c r="AD173" s="294" t="str">
        <f t="shared" si="29"/>
        <v>PJC</v>
      </c>
      <c r="AE173" s="32"/>
    </row>
    <row r="174" spans="1:31" x14ac:dyDescent="0.2">
      <c r="A174" s="289">
        <f t="shared" si="28"/>
        <v>43269</v>
      </c>
      <c r="B174" s="290">
        <f t="shared" si="26"/>
        <v>43269</v>
      </c>
      <c r="C174" s="303" t="s">
        <v>14</v>
      </c>
      <c r="W174" s="285">
        <f t="shared" si="27"/>
        <v>1</v>
      </c>
      <c r="X174" s="294" t="str">
        <f t="shared" si="25"/>
        <v>RJR</v>
      </c>
      <c r="Y174" s="294" t="str">
        <f t="shared" si="29"/>
        <v/>
      </c>
      <c r="Z174" s="294" t="str">
        <f t="shared" si="29"/>
        <v/>
      </c>
      <c r="AA174" s="294" t="str">
        <f t="shared" si="29"/>
        <v/>
      </c>
      <c r="AB174" s="294" t="str">
        <f t="shared" si="29"/>
        <v/>
      </c>
      <c r="AC174" s="294" t="str">
        <f t="shared" si="29"/>
        <v/>
      </c>
      <c r="AD174" s="294" t="str">
        <f t="shared" si="29"/>
        <v/>
      </c>
      <c r="AE174" s="32"/>
    </row>
    <row r="175" spans="1:31" x14ac:dyDescent="0.2">
      <c r="A175" s="289">
        <f t="shared" si="28"/>
        <v>43270</v>
      </c>
      <c r="B175" s="290">
        <f t="shared" si="26"/>
        <v>43270</v>
      </c>
      <c r="C175" s="303" t="s">
        <v>68</v>
      </c>
      <c r="W175" s="285">
        <f t="shared" si="27"/>
        <v>2</v>
      </c>
      <c r="X175" s="294" t="str">
        <f t="shared" si="25"/>
        <v/>
      </c>
      <c r="Y175" s="294" t="str">
        <f t="shared" si="29"/>
        <v>AJR</v>
      </c>
      <c r="Z175" s="294" t="str">
        <f t="shared" si="29"/>
        <v/>
      </c>
      <c r="AA175" s="294" t="str">
        <f t="shared" si="29"/>
        <v/>
      </c>
      <c r="AB175" s="294" t="str">
        <f t="shared" si="29"/>
        <v/>
      </c>
      <c r="AC175" s="294" t="str">
        <f t="shared" si="29"/>
        <v/>
      </c>
      <c r="AD175" s="294" t="str">
        <f t="shared" si="29"/>
        <v/>
      </c>
      <c r="AE175" s="32"/>
    </row>
    <row r="176" spans="1:31" x14ac:dyDescent="0.2">
      <c r="A176" s="289">
        <f t="shared" si="28"/>
        <v>43271</v>
      </c>
      <c r="B176" s="290">
        <f t="shared" si="26"/>
        <v>43271</v>
      </c>
      <c r="C176" s="303" t="s">
        <v>6</v>
      </c>
      <c r="W176" s="285">
        <f t="shared" si="27"/>
        <v>3</v>
      </c>
      <c r="X176" s="294" t="str">
        <f t="shared" si="25"/>
        <v/>
      </c>
      <c r="Y176" s="294" t="str">
        <f t="shared" si="29"/>
        <v/>
      </c>
      <c r="Z176" s="294" t="str">
        <f t="shared" si="29"/>
        <v>GAH</v>
      </c>
      <c r="AA176" s="294" t="str">
        <f t="shared" si="29"/>
        <v/>
      </c>
      <c r="AB176" s="294" t="str">
        <f t="shared" si="29"/>
        <v/>
      </c>
      <c r="AC176" s="294" t="str">
        <f t="shared" si="29"/>
        <v/>
      </c>
      <c r="AD176" s="294" t="str">
        <f t="shared" si="29"/>
        <v/>
      </c>
      <c r="AE176" s="32"/>
    </row>
    <row r="177" spans="1:31" x14ac:dyDescent="0.2">
      <c r="A177" s="289">
        <f t="shared" si="28"/>
        <v>43272</v>
      </c>
      <c r="B177" s="290">
        <f t="shared" si="26"/>
        <v>43272</v>
      </c>
      <c r="C177" s="303" t="s">
        <v>93</v>
      </c>
      <c r="W177" s="285">
        <f t="shared" si="27"/>
        <v>4</v>
      </c>
      <c r="X177" s="294" t="str">
        <f t="shared" si="25"/>
        <v/>
      </c>
      <c r="Y177" s="294" t="str">
        <f t="shared" si="29"/>
        <v/>
      </c>
      <c r="Z177" s="294" t="str">
        <f t="shared" si="29"/>
        <v/>
      </c>
      <c r="AA177" s="294" t="str">
        <f t="shared" si="29"/>
        <v>CJM</v>
      </c>
      <c r="AB177" s="294" t="str">
        <f t="shared" si="29"/>
        <v/>
      </c>
      <c r="AC177" s="294" t="str">
        <f t="shared" si="29"/>
        <v/>
      </c>
      <c r="AD177" s="294" t="str">
        <f t="shared" si="29"/>
        <v/>
      </c>
      <c r="AE177" s="32"/>
    </row>
    <row r="178" spans="1:31" x14ac:dyDescent="0.2">
      <c r="A178" s="289">
        <f t="shared" si="28"/>
        <v>43273</v>
      </c>
      <c r="B178" s="290">
        <f t="shared" si="26"/>
        <v>43273</v>
      </c>
      <c r="C178" s="303" t="s">
        <v>2</v>
      </c>
      <c r="W178" s="285">
        <f t="shared" si="27"/>
        <v>5</v>
      </c>
      <c r="X178" s="294" t="str">
        <f t="shared" si="25"/>
        <v/>
      </c>
      <c r="Y178" s="294" t="str">
        <f t="shared" si="29"/>
        <v/>
      </c>
      <c r="Z178" s="294" t="str">
        <f t="shared" si="29"/>
        <v/>
      </c>
      <c r="AA178" s="294" t="str">
        <f t="shared" si="29"/>
        <v/>
      </c>
      <c r="AB178" s="294" t="str">
        <f t="shared" si="29"/>
        <v>GBH</v>
      </c>
      <c r="AC178" s="294" t="str">
        <f t="shared" si="29"/>
        <v/>
      </c>
      <c r="AD178" s="294" t="str">
        <f t="shared" si="29"/>
        <v/>
      </c>
      <c r="AE178" s="32"/>
    </row>
    <row r="179" spans="1:31" x14ac:dyDescent="0.2">
      <c r="A179" s="289">
        <f t="shared" si="28"/>
        <v>43274</v>
      </c>
      <c r="B179" s="290">
        <f t="shared" si="26"/>
        <v>43274</v>
      </c>
      <c r="C179" s="303" t="s">
        <v>2</v>
      </c>
      <c r="W179" s="285">
        <f t="shared" si="27"/>
        <v>6</v>
      </c>
      <c r="X179" s="294" t="str">
        <f t="shared" si="25"/>
        <v/>
      </c>
      <c r="Y179" s="294" t="str">
        <f t="shared" si="29"/>
        <v/>
      </c>
      <c r="Z179" s="294" t="str">
        <f t="shared" si="29"/>
        <v/>
      </c>
      <c r="AA179" s="294" t="str">
        <f t="shared" si="29"/>
        <v/>
      </c>
      <c r="AB179" s="294" t="str">
        <f t="shared" si="29"/>
        <v/>
      </c>
      <c r="AC179" s="294" t="str">
        <f t="shared" si="29"/>
        <v>GBH</v>
      </c>
      <c r="AD179" s="294" t="str">
        <f t="shared" si="29"/>
        <v/>
      </c>
      <c r="AE179" s="32"/>
    </row>
    <row r="180" spans="1:31" x14ac:dyDescent="0.2">
      <c r="A180" s="289">
        <f t="shared" si="28"/>
        <v>43275</v>
      </c>
      <c r="B180" s="290">
        <f t="shared" si="26"/>
        <v>43275</v>
      </c>
      <c r="C180" s="303" t="s">
        <v>2</v>
      </c>
      <c r="W180" s="285">
        <f t="shared" si="27"/>
        <v>7</v>
      </c>
      <c r="X180" s="294" t="str">
        <f t="shared" si="25"/>
        <v/>
      </c>
      <c r="Y180" s="294" t="str">
        <f t="shared" si="29"/>
        <v/>
      </c>
      <c r="Z180" s="294" t="str">
        <f t="shared" si="29"/>
        <v/>
      </c>
      <c r="AA180" s="294" t="str">
        <f t="shared" si="29"/>
        <v/>
      </c>
      <c r="AB180" s="294" t="str">
        <f t="shared" si="29"/>
        <v/>
      </c>
      <c r="AC180" s="294" t="str">
        <f t="shared" si="29"/>
        <v/>
      </c>
      <c r="AD180" s="294" t="str">
        <f t="shared" si="29"/>
        <v>GBH</v>
      </c>
      <c r="AE180" s="32"/>
    </row>
    <row r="181" spans="1:31" x14ac:dyDescent="0.2">
      <c r="A181" s="289">
        <f t="shared" si="28"/>
        <v>43276</v>
      </c>
      <c r="B181" s="290">
        <f t="shared" si="26"/>
        <v>43276</v>
      </c>
      <c r="C181" s="303" t="s">
        <v>200</v>
      </c>
      <c r="W181" s="285">
        <f t="shared" si="27"/>
        <v>1</v>
      </c>
      <c r="X181" s="294" t="str">
        <f t="shared" si="25"/>
        <v>PJC</v>
      </c>
      <c r="Y181" s="294" t="str">
        <f t="shared" si="29"/>
        <v/>
      </c>
      <c r="Z181" s="294" t="str">
        <f t="shared" si="29"/>
        <v/>
      </c>
      <c r="AA181" s="294" t="str">
        <f t="shared" si="29"/>
        <v/>
      </c>
      <c r="AB181" s="294" t="str">
        <f t="shared" si="29"/>
        <v/>
      </c>
      <c r="AC181" s="294" t="str">
        <f t="shared" si="29"/>
        <v/>
      </c>
      <c r="AD181" s="294" t="str">
        <f t="shared" si="29"/>
        <v/>
      </c>
      <c r="AE181" s="32"/>
    </row>
    <row r="182" spans="1:31" x14ac:dyDescent="0.2">
      <c r="A182" s="289">
        <f t="shared" si="28"/>
        <v>43277</v>
      </c>
      <c r="B182" s="290">
        <f t="shared" si="26"/>
        <v>43277</v>
      </c>
      <c r="C182" s="303" t="s">
        <v>99</v>
      </c>
      <c r="W182" s="285">
        <f t="shared" si="27"/>
        <v>2</v>
      </c>
      <c r="X182" s="294" t="str">
        <f t="shared" si="25"/>
        <v/>
      </c>
      <c r="Y182" s="294" t="str">
        <f t="shared" si="29"/>
        <v>RAC</v>
      </c>
      <c r="Z182" s="294" t="str">
        <f t="shared" si="29"/>
        <v/>
      </c>
      <c r="AA182" s="294" t="str">
        <f t="shared" si="29"/>
        <v/>
      </c>
      <c r="AB182" s="294" t="str">
        <f t="shared" si="29"/>
        <v/>
      </c>
      <c r="AC182" s="294" t="str">
        <f t="shared" si="29"/>
        <v/>
      </c>
      <c r="AD182" s="294" t="str">
        <f t="shared" si="29"/>
        <v/>
      </c>
      <c r="AE182" s="32"/>
    </row>
    <row r="183" spans="1:31" x14ac:dyDescent="0.2">
      <c r="A183" s="289">
        <f t="shared" si="28"/>
        <v>43278</v>
      </c>
      <c r="B183" s="290">
        <f t="shared" si="26"/>
        <v>43278</v>
      </c>
      <c r="C183" s="303" t="s">
        <v>96</v>
      </c>
      <c r="W183" s="285">
        <f t="shared" si="27"/>
        <v>3</v>
      </c>
      <c r="X183" s="294" t="str">
        <f t="shared" si="25"/>
        <v/>
      </c>
      <c r="Y183" s="294" t="str">
        <f t="shared" si="29"/>
        <v/>
      </c>
      <c r="Z183" s="294" t="str">
        <f t="shared" si="29"/>
        <v>PRS</v>
      </c>
      <c r="AA183" s="294" t="str">
        <f t="shared" si="29"/>
        <v/>
      </c>
      <c r="AB183" s="294" t="str">
        <f t="shared" si="29"/>
        <v/>
      </c>
      <c r="AC183" s="294" t="str">
        <f t="shared" si="29"/>
        <v/>
      </c>
      <c r="AD183" s="294" t="str">
        <f t="shared" si="29"/>
        <v/>
      </c>
      <c r="AE183" s="32"/>
    </row>
    <row r="184" spans="1:31" x14ac:dyDescent="0.2">
      <c r="A184" s="289">
        <f t="shared" si="28"/>
        <v>43279</v>
      </c>
      <c r="B184" s="290">
        <f t="shared" si="26"/>
        <v>43279</v>
      </c>
      <c r="C184" s="303" t="s">
        <v>100</v>
      </c>
      <c r="W184" s="285">
        <f t="shared" si="27"/>
        <v>4</v>
      </c>
      <c r="X184" s="294" t="str">
        <f t="shared" si="25"/>
        <v/>
      </c>
      <c r="Y184" s="294" t="str">
        <f t="shared" si="29"/>
        <v/>
      </c>
      <c r="Z184" s="294" t="str">
        <f t="shared" si="29"/>
        <v/>
      </c>
      <c r="AA184" s="294" t="str">
        <f t="shared" si="29"/>
        <v>SPF</v>
      </c>
      <c r="AB184" s="294" t="str">
        <f t="shared" si="29"/>
        <v/>
      </c>
      <c r="AC184" s="294" t="str">
        <f t="shared" si="29"/>
        <v/>
      </c>
      <c r="AD184" s="294" t="str">
        <f t="shared" si="29"/>
        <v/>
      </c>
      <c r="AE184" s="32"/>
    </row>
    <row r="185" spans="1:31" x14ac:dyDescent="0.2">
      <c r="A185" s="289">
        <f t="shared" si="28"/>
        <v>43280</v>
      </c>
      <c r="B185" s="290">
        <f t="shared" si="26"/>
        <v>43280</v>
      </c>
      <c r="C185" s="303" t="s">
        <v>15</v>
      </c>
      <c r="W185" s="285">
        <f t="shared" si="27"/>
        <v>5</v>
      </c>
      <c r="X185" s="294" t="str">
        <f t="shared" si="25"/>
        <v/>
      </c>
      <c r="Y185" s="294" t="str">
        <f t="shared" si="29"/>
        <v/>
      </c>
      <c r="Z185" s="294" t="str">
        <f t="shared" si="29"/>
        <v/>
      </c>
      <c r="AA185" s="294" t="str">
        <f t="shared" si="29"/>
        <v/>
      </c>
      <c r="AB185" s="294" t="str">
        <f t="shared" si="29"/>
        <v>MFS</v>
      </c>
      <c r="AC185" s="294" t="str">
        <f t="shared" si="29"/>
        <v/>
      </c>
      <c r="AD185" s="294" t="str">
        <f t="shared" si="29"/>
        <v/>
      </c>
      <c r="AE185" s="32"/>
    </row>
    <row r="186" spans="1:31" x14ac:dyDescent="0.2">
      <c r="A186" s="289">
        <f t="shared" si="28"/>
        <v>43281</v>
      </c>
      <c r="B186" s="290">
        <f t="shared" si="26"/>
        <v>43281</v>
      </c>
      <c r="C186" s="303" t="s">
        <v>6</v>
      </c>
      <c r="W186" s="285">
        <f t="shared" si="27"/>
        <v>6</v>
      </c>
      <c r="X186" s="294" t="str">
        <f t="shared" si="25"/>
        <v/>
      </c>
      <c r="Y186" s="294" t="str">
        <f t="shared" si="29"/>
        <v/>
      </c>
      <c r="Z186" s="294" t="str">
        <f t="shared" si="29"/>
        <v/>
      </c>
      <c r="AA186" s="294" t="str">
        <f t="shared" si="29"/>
        <v/>
      </c>
      <c r="AB186" s="294" t="str">
        <f t="shared" si="29"/>
        <v/>
      </c>
      <c r="AC186" s="294" t="str">
        <f t="shared" si="29"/>
        <v>GAH</v>
      </c>
      <c r="AD186" s="294" t="str">
        <f t="shared" si="29"/>
        <v/>
      </c>
      <c r="AE186" s="32"/>
    </row>
    <row r="187" spans="1:31" x14ac:dyDescent="0.2">
      <c r="A187" s="289">
        <f t="shared" si="28"/>
        <v>43282</v>
      </c>
      <c r="B187" s="290">
        <f t="shared" si="26"/>
        <v>43282</v>
      </c>
      <c r="C187" s="303" t="s">
        <v>6</v>
      </c>
      <c r="W187" s="285">
        <f t="shared" si="27"/>
        <v>7</v>
      </c>
      <c r="X187" s="294" t="str">
        <f t="shared" si="25"/>
        <v/>
      </c>
      <c r="Y187" s="294" t="str">
        <f t="shared" si="29"/>
        <v/>
      </c>
      <c r="Z187" s="294" t="str">
        <f t="shared" si="29"/>
        <v/>
      </c>
      <c r="AA187" s="294" t="str">
        <f t="shared" si="29"/>
        <v/>
      </c>
      <c r="AB187" s="294" t="str">
        <f t="shared" si="29"/>
        <v/>
      </c>
      <c r="AC187" s="294" t="str">
        <f t="shared" si="29"/>
        <v/>
      </c>
      <c r="AD187" s="294" t="str">
        <f t="shared" si="29"/>
        <v>GAH</v>
      </c>
      <c r="AE187" s="32"/>
    </row>
    <row r="188" spans="1:31" x14ac:dyDescent="0.2">
      <c r="A188" s="289">
        <f t="shared" si="28"/>
        <v>43283</v>
      </c>
      <c r="B188" s="290">
        <f t="shared" si="26"/>
        <v>43283</v>
      </c>
      <c r="C188" s="303" t="s">
        <v>93</v>
      </c>
      <c r="W188" s="285">
        <f t="shared" si="27"/>
        <v>1</v>
      </c>
      <c r="X188" s="294" t="str">
        <f t="shared" si="25"/>
        <v>CJM</v>
      </c>
      <c r="Y188" s="294" t="str">
        <f t="shared" si="29"/>
        <v/>
      </c>
      <c r="Z188" s="294" t="str">
        <f t="shared" si="29"/>
        <v/>
      </c>
      <c r="AA188" s="294" t="str">
        <f t="shared" si="29"/>
        <v/>
      </c>
      <c r="AB188" s="294" t="str">
        <f t="shared" si="29"/>
        <v/>
      </c>
      <c r="AC188" s="294" t="str">
        <f t="shared" si="29"/>
        <v/>
      </c>
      <c r="AD188" s="294" t="str">
        <f t="shared" si="29"/>
        <v/>
      </c>
      <c r="AE188" s="32"/>
    </row>
    <row r="189" spans="1:31" x14ac:dyDescent="0.2">
      <c r="A189" s="289">
        <f t="shared" si="28"/>
        <v>43284</v>
      </c>
      <c r="B189" s="290">
        <f t="shared" si="26"/>
        <v>43284</v>
      </c>
      <c r="C189" s="303" t="s">
        <v>127</v>
      </c>
      <c r="W189" s="285">
        <f t="shared" si="27"/>
        <v>2</v>
      </c>
      <c r="X189" s="294" t="str">
        <f t="shared" si="25"/>
        <v/>
      </c>
      <c r="Y189" s="294" t="str">
        <f t="shared" si="29"/>
        <v>JGE</v>
      </c>
      <c r="Z189" s="294" t="str">
        <f t="shared" si="29"/>
        <v/>
      </c>
      <c r="AA189" s="294" t="str">
        <f t="shared" si="29"/>
        <v/>
      </c>
      <c r="AB189" s="294" t="str">
        <f t="shared" si="29"/>
        <v/>
      </c>
      <c r="AC189" s="294" t="str">
        <f t="shared" si="29"/>
        <v/>
      </c>
      <c r="AD189" s="294" t="str">
        <f t="shared" si="29"/>
        <v/>
      </c>
      <c r="AE189" s="32"/>
    </row>
    <row r="190" spans="1:31" x14ac:dyDescent="0.2">
      <c r="A190" s="289">
        <f t="shared" si="28"/>
        <v>43285</v>
      </c>
      <c r="B190" s="290">
        <f t="shared" si="26"/>
        <v>43285</v>
      </c>
      <c r="C190" s="303" t="s">
        <v>14</v>
      </c>
      <c r="W190" s="285">
        <f t="shared" si="27"/>
        <v>3</v>
      </c>
      <c r="X190" s="294" t="str">
        <f t="shared" si="25"/>
        <v/>
      </c>
      <c r="Y190" s="294" t="str">
        <f t="shared" si="29"/>
        <v/>
      </c>
      <c r="Z190" s="294" t="str">
        <f t="shared" si="29"/>
        <v>RJR</v>
      </c>
      <c r="AA190" s="294" t="str">
        <f t="shared" si="29"/>
        <v/>
      </c>
      <c r="AB190" s="294" t="str">
        <f t="shared" si="29"/>
        <v/>
      </c>
      <c r="AC190" s="294" t="str">
        <f t="shared" si="29"/>
        <v/>
      </c>
      <c r="AD190" s="294" t="str">
        <f t="shared" si="29"/>
        <v/>
      </c>
      <c r="AE190" s="32"/>
    </row>
    <row r="191" spans="1:31" x14ac:dyDescent="0.2">
      <c r="A191" s="289">
        <f t="shared" si="28"/>
        <v>43286</v>
      </c>
      <c r="B191" s="290">
        <f t="shared" si="26"/>
        <v>43286</v>
      </c>
      <c r="C191" s="303" t="s">
        <v>97</v>
      </c>
      <c r="W191" s="285">
        <f t="shared" si="27"/>
        <v>4</v>
      </c>
      <c r="X191" s="294" t="str">
        <f t="shared" si="25"/>
        <v/>
      </c>
      <c r="Y191" s="294" t="str">
        <f t="shared" si="29"/>
        <v/>
      </c>
      <c r="Z191" s="294" t="str">
        <f t="shared" si="29"/>
        <v/>
      </c>
      <c r="AA191" s="294" t="str">
        <f t="shared" si="29"/>
        <v>HLT</v>
      </c>
      <c r="AB191" s="294" t="str">
        <f t="shared" si="29"/>
        <v/>
      </c>
      <c r="AC191" s="294" t="str">
        <f t="shared" si="29"/>
        <v/>
      </c>
      <c r="AD191" s="294" t="str">
        <f t="shared" si="29"/>
        <v/>
      </c>
      <c r="AE191" s="32"/>
    </row>
    <row r="192" spans="1:31" x14ac:dyDescent="0.2">
      <c r="A192" s="289">
        <f t="shared" si="28"/>
        <v>43287</v>
      </c>
      <c r="B192" s="290">
        <f t="shared" si="26"/>
        <v>43287</v>
      </c>
      <c r="C192" s="303" t="s">
        <v>94</v>
      </c>
      <c r="W192" s="285">
        <f t="shared" si="27"/>
        <v>5</v>
      </c>
      <c r="X192" s="294" t="str">
        <f t="shared" si="25"/>
        <v/>
      </c>
      <c r="Y192" s="294" t="str">
        <f t="shared" si="29"/>
        <v/>
      </c>
      <c r="Z192" s="294" t="str">
        <f t="shared" si="29"/>
        <v/>
      </c>
      <c r="AA192" s="294" t="str">
        <f t="shared" si="29"/>
        <v/>
      </c>
      <c r="AB192" s="294" t="str">
        <f t="shared" si="29"/>
        <v>DJM</v>
      </c>
      <c r="AC192" s="294" t="str">
        <f t="shared" si="29"/>
        <v/>
      </c>
      <c r="AD192" s="294" t="str">
        <f t="shared" si="29"/>
        <v/>
      </c>
      <c r="AE192" s="32"/>
    </row>
    <row r="193" spans="1:31" x14ac:dyDescent="0.2">
      <c r="A193" s="289">
        <f t="shared" si="28"/>
        <v>43288</v>
      </c>
      <c r="B193" s="290">
        <f t="shared" si="26"/>
        <v>43288</v>
      </c>
      <c r="C193" s="303" t="s">
        <v>239</v>
      </c>
      <c r="W193" s="285">
        <f t="shared" si="27"/>
        <v>6</v>
      </c>
      <c r="X193" s="294" t="str">
        <f t="shared" si="25"/>
        <v/>
      </c>
      <c r="Y193" s="294" t="str">
        <f t="shared" si="29"/>
        <v/>
      </c>
      <c r="Z193" s="294" t="str">
        <f t="shared" si="29"/>
        <v/>
      </c>
      <c r="AA193" s="294" t="str">
        <f t="shared" si="29"/>
        <v/>
      </c>
      <c r="AB193" s="294" t="str">
        <f t="shared" si="29"/>
        <v/>
      </c>
      <c r="AC193" s="294" t="str">
        <f t="shared" si="29"/>
        <v>REC</v>
      </c>
      <c r="AD193" s="294" t="str">
        <f t="shared" si="29"/>
        <v/>
      </c>
      <c r="AE193" s="32"/>
    </row>
    <row r="194" spans="1:31" x14ac:dyDescent="0.2">
      <c r="A194" s="289">
        <f t="shared" si="28"/>
        <v>43289</v>
      </c>
      <c r="B194" s="290">
        <f t="shared" si="26"/>
        <v>43289</v>
      </c>
      <c r="C194" s="303" t="s">
        <v>239</v>
      </c>
      <c r="W194" s="285">
        <f t="shared" si="27"/>
        <v>7</v>
      </c>
      <c r="X194" s="294" t="str">
        <f t="shared" si="25"/>
        <v/>
      </c>
      <c r="Y194" s="294" t="str">
        <f t="shared" si="29"/>
        <v/>
      </c>
      <c r="Z194" s="294" t="str">
        <f t="shared" si="29"/>
        <v/>
      </c>
      <c r="AA194" s="294" t="str">
        <f t="shared" si="29"/>
        <v/>
      </c>
      <c r="AB194" s="294" t="str">
        <f t="shared" si="29"/>
        <v/>
      </c>
      <c r="AC194" s="294" t="str">
        <f t="shared" si="29"/>
        <v/>
      </c>
      <c r="AD194" s="294" t="str">
        <f t="shared" si="29"/>
        <v>REC</v>
      </c>
      <c r="AE194" s="32"/>
    </row>
    <row r="195" spans="1:31" x14ac:dyDescent="0.2">
      <c r="A195" s="289">
        <f t="shared" si="28"/>
        <v>43290</v>
      </c>
      <c r="B195" s="290">
        <f t="shared" si="26"/>
        <v>43290</v>
      </c>
      <c r="C195" s="303" t="s">
        <v>65</v>
      </c>
      <c r="W195" s="285">
        <f t="shared" si="27"/>
        <v>1</v>
      </c>
      <c r="X195" s="294" t="str">
        <f t="shared" si="25"/>
        <v>LDP</v>
      </c>
      <c r="Y195" s="294" t="str">
        <f t="shared" si="29"/>
        <v/>
      </c>
      <c r="Z195" s="294" t="str">
        <f t="shared" si="29"/>
        <v/>
      </c>
      <c r="AA195" s="294" t="str">
        <f t="shared" si="29"/>
        <v/>
      </c>
      <c r="AB195" s="294" t="str">
        <f t="shared" si="29"/>
        <v/>
      </c>
      <c r="AC195" s="294" t="str">
        <f t="shared" si="29"/>
        <v/>
      </c>
      <c r="AD195" s="294" t="str">
        <f t="shared" si="29"/>
        <v/>
      </c>
      <c r="AE195" s="32"/>
    </row>
    <row r="196" spans="1:31" x14ac:dyDescent="0.2">
      <c r="A196" s="289">
        <f t="shared" si="28"/>
        <v>43291</v>
      </c>
      <c r="B196" s="290">
        <f t="shared" si="26"/>
        <v>43291</v>
      </c>
      <c r="C196" s="303" t="s">
        <v>6</v>
      </c>
      <c r="W196" s="285">
        <f t="shared" si="27"/>
        <v>2</v>
      </c>
      <c r="X196" s="294" t="str">
        <f t="shared" si="25"/>
        <v/>
      </c>
      <c r="Y196" s="294" t="str">
        <f t="shared" si="29"/>
        <v>GAH</v>
      </c>
      <c r="Z196" s="294" t="str">
        <f t="shared" si="29"/>
        <v/>
      </c>
      <c r="AA196" s="294" t="str">
        <f t="shared" si="29"/>
        <v/>
      </c>
      <c r="AB196" s="294" t="str">
        <f t="shared" si="29"/>
        <v/>
      </c>
      <c r="AC196" s="294" t="str">
        <f t="shared" si="29"/>
        <v/>
      </c>
      <c r="AD196" s="294" t="str">
        <f t="shared" si="29"/>
        <v/>
      </c>
      <c r="AE196" s="32"/>
    </row>
    <row r="197" spans="1:31" x14ac:dyDescent="0.2">
      <c r="A197" s="289">
        <f t="shared" si="28"/>
        <v>43292</v>
      </c>
      <c r="B197" s="290">
        <f t="shared" si="26"/>
        <v>43292</v>
      </c>
      <c r="C197" s="303" t="s">
        <v>68</v>
      </c>
      <c r="W197" s="285">
        <f t="shared" si="27"/>
        <v>3</v>
      </c>
      <c r="X197" s="294" t="str">
        <f t="shared" si="25"/>
        <v/>
      </c>
      <c r="Y197" s="294" t="str">
        <f t="shared" si="29"/>
        <v/>
      </c>
      <c r="Z197" s="294" t="str">
        <f t="shared" si="29"/>
        <v>AJR</v>
      </c>
      <c r="AA197" s="294" t="str">
        <f t="shared" si="29"/>
        <v/>
      </c>
      <c r="AB197" s="294" t="str">
        <f t="shared" si="29"/>
        <v/>
      </c>
      <c r="AC197" s="294" t="str">
        <f t="shared" si="29"/>
        <v/>
      </c>
      <c r="AD197" s="294" t="str">
        <f t="shared" si="29"/>
        <v/>
      </c>
      <c r="AE197" s="32"/>
    </row>
    <row r="198" spans="1:31" x14ac:dyDescent="0.2">
      <c r="A198" s="289">
        <f t="shared" si="28"/>
        <v>43293</v>
      </c>
      <c r="B198" s="290">
        <f t="shared" si="26"/>
        <v>43293</v>
      </c>
      <c r="C198" s="303" t="s">
        <v>200</v>
      </c>
      <c r="W198" s="285">
        <f t="shared" si="27"/>
        <v>4</v>
      </c>
      <c r="X198" s="294" t="str">
        <f t="shared" si="25"/>
        <v/>
      </c>
      <c r="Y198" s="294" t="str">
        <f t="shared" si="29"/>
        <v/>
      </c>
      <c r="Z198" s="294" t="str">
        <f t="shared" si="29"/>
        <v/>
      </c>
      <c r="AA198" s="294" t="str">
        <f t="shared" si="29"/>
        <v>PJC</v>
      </c>
      <c r="AB198" s="294" t="str">
        <f t="shared" si="29"/>
        <v/>
      </c>
      <c r="AC198" s="294" t="str">
        <f t="shared" si="29"/>
        <v/>
      </c>
      <c r="AD198" s="294" t="str">
        <f t="shared" si="29"/>
        <v/>
      </c>
      <c r="AE198" s="32"/>
    </row>
    <row r="199" spans="1:31" x14ac:dyDescent="0.2">
      <c r="A199" s="289">
        <f t="shared" si="28"/>
        <v>43294</v>
      </c>
      <c r="B199" s="290">
        <f t="shared" si="26"/>
        <v>43294</v>
      </c>
      <c r="C199" s="303" t="s">
        <v>100</v>
      </c>
      <c r="W199" s="285">
        <f t="shared" si="27"/>
        <v>5</v>
      </c>
      <c r="X199" s="294" t="str">
        <f t="shared" si="25"/>
        <v/>
      </c>
      <c r="Y199" s="294" t="str">
        <f t="shared" si="29"/>
        <v/>
      </c>
      <c r="Z199" s="294" t="str">
        <f t="shared" si="29"/>
        <v/>
      </c>
      <c r="AA199" s="294" t="str">
        <f t="shared" si="29"/>
        <v/>
      </c>
      <c r="AB199" s="294" t="str">
        <f t="shared" si="29"/>
        <v>SPF</v>
      </c>
      <c r="AC199" s="294" t="str">
        <f t="shared" si="29"/>
        <v/>
      </c>
      <c r="AD199" s="294" t="str">
        <f t="shared" si="29"/>
        <v/>
      </c>
      <c r="AE199" s="32"/>
    </row>
    <row r="200" spans="1:31" x14ac:dyDescent="0.2">
      <c r="A200" s="289">
        <f t="shared" si="28"/>
        <v>43295</v>
      </c>
      <c r="B200" s="290">
        <f t="shared" si="26"/>
        <v>43295</v>
      </c>
      <c r="C200" s="303" t="s">
        <v>127</v>
      </c>
      <c r="W200" s="285">
        <f t="shared" si="27"/>
        <v>6</v>
      </c>
      <c r="X200" s="294" t="str">
        <f t="shared" si="25"/>
        <v/>
      </c>
      <c r="Y200" s="294" t="str">
        <f t="shared" si="29"/>
        <v/>
      </c>
      <c r="Z200" s="294" t="str">
        <f t="shared" si="29"/>
        <v/>
      </c>
      <c r="AA200" s="294" t="str">
        <f t="shared" si="29"/>
        <v/>
      </c>
      <c r="AB200" s="294" t="str">
        <f t="shared" si="29"/>
        <v/>
      </c>
      <c r="AC200" s="294" t="str">
        <f t="shared" si="29"/>
        <v>JGE</v>
      </c>
      <c r="AD200" s="294" t="str">
        <f t="shared" si="29"/>
        <v/>
      </c>
      <c r="AE200" s="32"/>
    </row>
    <row r="201" spans="1:31" x14ac:dyDescent="0.2">
      <c r="A201" s="289">
        <f t="shared" si="28"/>
        <v>43296</v>
      </c>
      <c r="B201" s="290">
        <f t="shared" si="26"/>
        <v>43296</v>
      </c>
      <c r="C201" s="303" t="s">
        <v>127</v>
      </c>
      <c r="W201" s="285">
        <f t="shared" si="27"/>
        <v>7</v>
      </c>
      <c r="X201" s="294" t="str">
        <f t="shared" si="25"/>
        <v/>
      </c>
      <c r="Y201" s="294" t="str">
        <f t="shared" si="29"/>
        <v/>
      </c>
      <c r="Z201" s="294" t="str">
        <f t="shared" si="29"/>
        <v/>
      </c>
      <c r="AA201" s="294" t="str">
        <f t="shared" si="29"/>
        <v/>
      </c>
      <c r="AB201" s="294" t="str">
        <f t="shared" si="29"/>
        <v/>
      </c>
      <c r="AC201" s="294" t="str">
        <f t="shared" si="29"/>
        <v/>
      </c>
      <c r="AD201" s="294" t="str">
        <f t="shared" si="29"/>
        <v>JGE</v>
      </c>
      <c r="AE201" s="32"/>
    </row>
    <row r="202" spans="1:31" x14ac:dyDescent="0.2">
      <c r="A202" s="289">
        <f t="shared" si="28"/>
        <v>43297</v>
      </c>
      <c r="B202" s="290">
        <f t="shared" si="26"/>
        <v>43297</v>
      </c>
      <c r="C202" s="303" t="s">
        <v>94</v>
      </c>
      <c r="W202" s="285">
        <f t="shared" si="27"/>
        <v>1</v>
      </c>
      <c r="X202" s="294" t="str">
        <f t="shared" si="25"/>
        <v>DJM</v>
      </c>
      <c r="Y202" s="294" t="str">
        <f t="shared" si="29"/>
        <v/>
      </c>
      <c r="Z202" s="294" t="str">
        <f t="shared" si="29"/>
        <v/>
      </c>
      <c r="AA202" s="294" t="str">
        <f t="shared" si="29"/>
        <v/>
      </c>
      <c r="AB202" s="294" t="str">
        <f t="shared" si="29"/>
        <v/>
      </c>
      <c r="AC202" s="294" t="str">
        <f t="shared" si="29"/>
        <v/>
      </c>
      <c r="AD202" s="294" t="str">
        <f t="shared" si="29"/>
        <v/>
      </c>
      <c r="AE202" s="32"/>
    </row>
    <row r="203" spans="1:31" x14ac:dyDescent="0.2">
      <c r="A203" s="289">
        <f t="shared" si="28"/>
        <v>43298</v>
      </c>
      <c r="B203" s="290">
        <f t="shared" si="26"/>
        <v>43298</v>
      </c>
      <c r="C203" s="303" t="s">
        <v>239</v>
      </c>
      <c r="W203" s="285">
        <f t="shared" si="27"/>
        <v>2</v>
      </c>
      <c r="X203" s="294" t="str">
        <f t="shared" si="25"/>
        <v/>
      </c>
      <c r="Y203" s="294" t="str">
        <f t="shared" si="29"/>
        <v>REC</v>
      </c>
      <c r="Z203" s="294" t="str">
        <f t="shared" si="29"/>
        <v/>
      </c>
      <c r="AA203" s="294" t="str">
        <f t="shared" si="29"/>
        <v/>
      </c>
      <c r="AB203" s="294" t="str">
        <f t="shared" si="29"/>
        <v/>
      </c>
      <c r="AC203" s="294" t="str">
        <f t="shared" si="29"/>
        <v/>
      </c>
      <c r="AD203" s="294" t="str">
        <f t="shared" si="29"/>
        <v/>
      </c>
      <c r="AE203" s="32"/>
    </row>
    <row r="204" spans="1:31" x14ac:dyDescent="0.2">
      <c r="A204" s="289">
        <f t="shared" si="28"/>
        <v>43299</v>
      </c>
      <c r="B204" s="290">
        <f t="shared" si="26"/>
        <v>43299</v>
      </c>
      <c r="C204" s="303" t="s">
        <v>96</v>
      </c>
      <c r="W204" s="285">
        <f t="shared" si="27"/>
        <v>3</v>
      </c>
      <c r="X204" s="294" t="str">
        <f t="shared" si="25"/>
        <v/>
      </c>
      <c r="Y204" s="294" t="str">
        <f t="shared" si="29"/>
        <v/>
      </c>
      <c r="Z204" s="294" t="str">
        <f t="shared" si="29"/>
        <v>PRS</v>
      </c>
      <c r="AA204" s="294" t="str">
        <f t="shared" si="29"/>
        <v/>
      </c>
      <c r="AB204" s="294" t="str">
        <f t="shared" si="29"/>
        <v/>
      </c>
      <c r="AC204" s="294" t="str">
        <f t="shared" si="29"/>
        <v/>
      </c>
      <c r="AD204" s="294" t="str">
        <f t="shared" si="29"/>
        <v/>
      </c>
      <c r="AE204" s="32"/>
    </row>
    <row r="205" spans="1:31" x14ac:dyDescent="0.2">
      <c r="A205" s="289">
        <f t="shared" si="28"/>
        <v>43300</v>
      </c>
      <c r="B205" s="290">
        <f t="shared" si="26"/>
        <v>43300</v>
      </c>
      <c r="C205" s="303" t="s">
        <v>99</v>
      </c>
      <c r="W205" s="285">
        <f t="shared" si="27"/>
        <v>4</v>
      </c>
      <c r="X205" s="294" t="str">
        <f t="shared" si="25"/>
        <v/>
      </c>
      <c r="Y205" s="294" t="str">
        <f t="shared" si="29"/>
        <v/>
      </c>
      <c r="Z205" s="294" t="str">
        <f t="shared" si="29"/>
        <v/>
      </c>
      <c r="AA205" s="294" t="str">
        <f t="shared" si="29"/>
        <v>RAC</v>
      </c>
      <c r="AB205" s="294" t="str">
        <f t="shared" si="29"/>
        <v/>
      </c>
      <c r="AC205" s="294" t="str">
        <f t="shared" si="29"/>
        <v/>
      </c>
      <c r="AD205" s="294" t="str">
        <f t="shared" si="29"/>
        <v/>
      </c>
      <c r="AE205" s="32"/>
    </row>
    <row r="206" spans="1:31" x14ac:dyDescent="0.2">
      <c r="A206" s="289">
        <f t="shared" si="28"/>
        <v>43301</v>
      </c>
      <c r="B206" s="290">
        <f t="shared" si="26"/>
        <v>43301</v>
      </c>
      <c r="C206" s="303" t="s">
        <v>127</v>
      </c>
      <c r="W206" s="285">
        <f t="shared" si="27"/>
        <v>5</v>
      </c>
      <c r="X206" s="294" t="str">
        <f t="shared" si="25"/>
        <v/>
      </c>
      <c r="Y206" s="294" t="str">
        <f t="shared" si="29"/>
        <v/>
      </c>
      <c r="Z206" s="294" t="str">
        <f t="shared" si="29"/>
        <v/>
      </c>
      <c r="AA206" s="294" t="str">
        <f t="shared" si="29"/>
        <v/>
      </c>
      <c r="AB206" s="294" t="str">
        <f t="shared" si="29"/>
        <v>JGE</v>
      </c>
      <c r="AC206" s="294" t="str">
        <f t="shared" si="29"/>
        <v/>
      </c>
      <c r="AD206" s="294" t="str">
        <f t="shared" si="29"/>
        <v/>
      </c>
      <c r="AE206" s="32"/>
    </row>
    <row r="207" spans="1:31" x14ac:dyDescent="0.2">
      <c r="A207" s="289">
        <f t="shared" si="28"/>
        <v>43302</v>
      </c>
      <c r="B207" s="290">
        <f t="shared" si="26"/>
        <v>43302</v>
      </c>
      <c r="C207" s="303" t="s">
        <v>100</v>
      </c>
      <c r="W207" s="285">
        <f t="shared" si="27"/>
        <v>6</v>
      </c>
      <c r="X207" s="294" t="str">
        <f t="shared" si="25"/>
        <v/>
      </c>
      <c r="Y207" s="294" t="str">
        <f t="shared" si="29"/>
        <v/>
      </c>
      <c r="Z207" s="294" t="str">
        <f t="shared" si="29"/>
        <v/>
      </c>
      <c r="AA207" s="294" t="str">
        <f t="shared" si="29"/>
        <v/>
      </c>
      <c r="AB207" s="294" t="str">
        <f t="shared" si="29"/>
        <v/>
      </c>
      <c r="AC207" s="294" t="str">
        <f t="shared" si="29"/>
        <v>SPF</v>
      </c>
      <c r="AD207" s="294" t="str">
        <f t="shared" si="29"/>
        <v/>
      </c>
      <c r="AE207" s="32"/>
    </row>
    <row r="208" spans="1:31" x14ac:dyDescent="0.2">
      <c r="A208" s="289">
        <f t="shared" si="28"/>
        <v>43303</v>
      </c>
      <c r="B208" s="290">
        <f t="shared" si="26"/>
        <v>43303</v>
      </c>
      <c r="C208" s="303" t="s">
        <v>100</v>
      </c>
      <c r="W208" s="285">
        <f t="shared" si="27"/>
        <v>7</v>
      </c>
      <c r="X208" s="294" t="str">
        <f t="shared" si="25"/>
        <v/>
      </c>
      <c r="Y208" s="294" t="str">
        <f t="shared" si="29"/>
        <v/>
      </c>
      <c r="Z208" s="294" t="str">
        <f t="shared" si="29"/>
        <v/>
      </c>
      <c r="AA208" s="294" t="str">
        <f t="shared" si="29"/>
        <v/>
      </c>
      <c r="AB208" s="294" t="str">
        <f t="shared" si="29"/>
        <v/>
      </c>
      <c r="AC208" s="294" t="str">
        <f t="shared" si="29"/>
        <v/>
      </c>
      <c r="AD208" s="294" t="str">
        <f t="shared" si="29"/>
        <v>SPF</v>
      </c>
      <c r="AE208" s="32"/>
    </row>
    <row r="209" spans="1:31" x14ac:dyDescent="0.2">
      <c r="A209" s="289">
        <f t="shared" si="28"/>
        <v>43304</v>
      </c>
      <c r="B209" s="290">
        <f t="shared" si="26"/>
        <v>43304</v>
      </c>
      <c r="C209" s="303" t="s">
        <v>15</v>
      </c>
      <c r="W209" s="285">
        <f t="shared" si="27"/>
        <v>1</v>
      </c>
      <c r="X209" s="294" t="str">
        <f t="shared" si="25"/>
        <v>MFS</v>
      </c>
      <c r="Y209" s="294" t="str">
        <f t="shared" si="29"/>
        <v/>
      </c>
      <c r="Z209" s="294" t="str">
        <f t="shared" si="29"/>
        <v/>
      </c>
      <c r="AA209" s="294" t="str">
        <f t="shared" si="29"/>
        <v/>
      </c>
      <c r="AB209" s="294" t="str">
        <f t="shared" si="29"/>
        <v/>
      </c>
      <c r="AC209" s="294" t="str">
        <f t="shared" si="29"/>
        <v/>
      </c>
      <c r="AD209" s="294" t="str">
        <f t="shared" si="29"/>
        <v/>
      </c>
      <c r="AE209" s="32"/>
    </row>
    <row r="210" spans="1:31" x14ac:dyDescent="0.2">
      <c r="A210" s="289">
        <f t="shared" si="28"/>
        <v>43305</v>
      </c>
      <c r="B210" s="290">
        <f t="shared" si="26"/>
        <v>43305</v>
      </c>
      <c r="C210" s="303" t="s">
        <v>68</v>
      </c>
      <c r="W210" s="285">
        <f t="shared" si="27"/>
        <v>2</v>
      </c>
      <c r="X210" s="294" t="str">
        <f t="shared" si="25"/>
        <v/>
      </c>
      <c r="Y210" s="294" t="str">
        <f t="shared" si="29"/>
        <v>AJR</v>
      </c>
      <c r="Z210" s="294" t="str">
        <f t="shared" si="29"/>
        <v/>
      </c>
      <c r="AA210" s="294" t="str">
        <f t="shared" si="29"/>
        <v/>
      </c>
      <c r="AB210" s="294" t="str">
        <f t="shared" si="29"/>
        <v/>
      </c>
      <c r="AC210" s="294" t="str">
        <f t="shared" si="29"/>
        <v/>
      </c>
      <c r="AD210" s="294" t="str">
        <f t="shared" si="29"/>
        <v/>
      </c>
      <c r="AE210" s="32"/>
    </row>
    <row r="211" spans="1:31" x14ac:dyDescent="0.2">
      <c r="A211" s="289">
        <f t="shared" si="28"/>
        <v>43306</v>
      </c>
      <c r="B211" s="290">
        <f t="shared" si="26"/>
        <v>43306</v>
      </c>
      <c r="C211" s="303" t="s">
        <v>239</v>
      </c>
      <c r="W211" s="285">
        <f t="shared" si="27"/>
        <v>3</v>
      </c>
      <c r="X211" s="294" t="str">
        <f t="shared" si="25"/>
        <v/>
      </c>
      <c r="Y211" s="294" t="str">
        <f t="shared" si="29"/>
        <v/>
      </c>
      <c r="Z211" s="294" t="str">
        <f t="shared" si="29"/>
        <v>REC</v>
      </c>
      <c r="AA211" s="294" t="str">
        <f t="shared" si="29"/>
        <v/>
      </c>
      <c r="AB211" s="294" t="str">
        <f t="shared" si="29"/>
        <v/>
      </c>
      <c r="AC211" s="294" t="str">
        <f t="shared" si="29"/>
        <v/>
      </c>
      <c r="AD211" s="294" t="str">
        <f t="shared" si="29"/>
        <v/>
      </c>
      <c r="AE211" s="32"/>
    </row>
    <row r="212" spans="1:31" x14ac:dyDescent="0.2">
      <c r="A212" s="289">
        <f t="shared" si="28"/>
        <v>43307</v>
      </c>
      <c r="B212" s="290">
        <f t="shared" si="26"/>
        <v>43307</v>
      </c>
      <c r="C212" s="303" t="s">
        <v>14</v>
      </c>
      <c r="W212" s="285">
        <f t="shared" si="27"/>
        <v>4</v>
      </c>
      <c r="X212" s="294" t="str">
        <f t="shared" si="25"/>
        <v/>
      </c>
      <c r="Y212" s="294" t="str">
        <f t="shared" si="29"/>
        <v/>
      </c>
      <c r="Z212" s="294" t="str">
        <f t="shared" si="29"/>
        <v/>
      </c>
      <c r="AA212" s="294" t="str">
        <f t="shared" si="29"/>
        <v>RJR</v>
      </c>
      <c r="AB212" s="294" t="str">
        <f t="shared" si="29"/>
        <v/>
      </c>
      <c r="AC212" s="294" t="str">
        <f t="shared" si="29"/>
        <v/>
      </c>
      <c r="AD212" s="294" t="str">
        <f t="shared" si="29"/>
        <v/>
      </c>
      <c r="AE212" s="32"/>
    </row>
    <row r="213" spans="1:31" x14ac:dyDescent="0.2">
      <c r="A213" s="289">
        <f t="shared" si="28"/>
        <v>43308</v>
      </c>
      <c r="B213" s="290">
        <f t="shared" si="26"/>
        <v>43308</v>
      </c>
      <c r="C213" s="303" t="s">
        <v>97</v>
      </c>
      <c r="W213" s="285">
        <f t="shared" si="27"/>
        <v>5</v>
      </c>
      <c r="X213" s="294" t="str">
        <f t="shared" si="25"/>
        <v/>
      </c>
      <c r="Y213" s="294" t="str">
        <f t="shared" si="29"/>
        <v/>
      </c>
      <c r="Z213" s="294" t="str">
        <f t="shared" si="29"/>
        <v/>
      </c>
      <c r="AA213" s="294" t="str">
        <f t="shared" si="29"/>
        <v/>
      </c>
      <c r="AB213" s="294" t="str">
        <f t="shared" si="29"/>
        <v>HLT</v>
      </c>
      <c r="AC213" s="294" t="str">
        <f t="shared" si="29"/>
        <v/>
      </c>
      <c r="AD213" s="294" t="str">
        <f t="shared" si="29"/>
        <v/>
      </c>
      <c r="AE213" s="32"/>
    </row>
    <row r="214" spans="1:31" x14ac:dyDescent="0.2">
      <c r="A214" s="289">
        <f t="shared" si="28"/>
        <v>43309</v>
      </c>
      <c r="B214" s="290">
        <f t="shared" si="26"/>
        <v>43309</v>
      </c>
      <c r="C214" s="303" t="s">
        <v>15</v>
      </c>
      <c r="E214" s="41" t="s">
        <v>117</v>
      </c>
      <c r="W214" s="285">
        <f t="shared" si="27"/>
        <v>6</v>
      </c>
      <c r="X214" s="294" t="str">
        <f t="shared" si="25"/>
        <v/>
      </c>
      <c r="Y214" s="294" t="str">
        <f t="shared" si="29"/>
        <v/>
      </c>
      <c r="Z214" s="294" t="str">
        <f t="shared" si="29"/>
        <v/>
      </c>
      <c r="AA214" s="294" t="str">
        <f t="shared" si="29"/>
        <v/>
      </c>
      <c r="AB214" s="294" t="str">
        <f t="shared" si="29"/>
        <v/>
      </c>
      <c r="AC214" s="294" t="str">
        <f t="shared" ref="Y214:AD257" si="30">IF($W214=AC$3,$C214,"")</f>
        <v>MFS</v>
      </c>
      <c r="AD214" s="294" t="str">
        <f t="shared" si="30"/>
        <v/>
      </c>
      <c r="AE214" s="32"/>
    </row>
    <row r="215" spans="1:31" x14ac:dyDescent="0.2">
      <c r="A215" s="289">
        <f t="shared" si="28"/>
        <v>43310</v>
      </c>
      <c r="B215" s="290">
        <f t="shared" si="26"/>
        <v>43310</v>
      </c>
      <c r="C215" s="303" t="s">
        <v>15</v>
      </c>
      <c r="E215" s="41" t="s">
        <v>117</v>
      </c>
      <c r="W215" s="285">
        <f t="shared" si="27"/>
        <v>7</v>
      </c>
      <c r="X215" s="294" t="str">
        <f t="shared" si="25"/>
        <v/>
      </c>
      <c r="Y215" s="294" t="str">
        <f t="shared" si="30"/>
        <v/>
      </c>
      <c r="Z215" s="294" t="str">
        <f t="shared" si="30"/>
        <v/>
      </c>
      <c r="AA215" s="294" t="str">
        <f t="shared" si="30"/>
        <v/>
      </c>
      <c r="AB215" s="294" t="str">
        <f t="shared" si="30"/>
        <v/>
      </c>
      <c r="AC215" s="294" t="str">
        <f t="shared" si="30"/>
        <v/>
      </c>
      <c r="AD215" s="294" t="str">
        <f t="shared" si="30"/>
        <v>MFS</v>
      </c>
      <c r="AE215" s="32"/>
    </row>
    <row r="216" spans="1:31" x14ac:dyDescent="0.2">
      <c r="A216" s="289">
        <f t="shared" si="28"/>
        <v>43311</v>
      </c>
      <c r="B216" s="290">
        <f t="shared" si="26"/>
        <v>43311</v>
      </c>
      <c r="C216" s="303" t="s">
        <v>7</v>
      </c>
      <c r="W216" s="285">
        <f t="shared" si="27"/>
        <v>1</v>
      </c>
      <c r="X216" s="294" t="str">
        <f t="shared" ref="X216:X279" si="31">IF($W216=X$3,$C216,"")</f>
        <v>DBC</v>
      </c>
      <c r="Y216" s="294" t="str">
        <f t="shared" si="30"/>
        <v/>
      </c>
      <c r="Z216" s="294" t="str">
        <f t="shared" si="30"/>
        <v/>
      </c>
      <c r="AA216" s="294" t="str">
        <f t="shared" si="30"/>
        <v/>
      </c>
      <c r="AB216" s="294" t="str">
        <f t="shared" si="30"/>
        <v/>
      </c>
      <c r="AC216" s="294" t="str">
        <f t="shared" si="30"/>
        <v/>
      </c>
      <c r="AD216" s="294" t="str">
        <f t="shared" si="30"/>
        <v/>
      </c>
      <c r="AE216" s="32"/>
    </row>
    <row r="217" spans="1:31" x14ac:dyDescent="0.2">
      <c r="A217" s="289">
        <f t="shared" si="28"/>
        <v>43312</v>
      </c>
      <c r="B217" s="290">
        <f t="shared" si="26"/>
        <v>43312</v>
      </c>
      <c r="C217" s="303" t="s">
        <v>96</v>
      </c>
      <c r="E217" s="41" t="s">
        <v>117</v>
      </c>
      <c r="W217" s="285">
        <f t="shared" si="27"/>
        <v>2</v>
      </c>
      <c r="X217" s="294" t="str">
        <f t="shared" si="31"/>
        <v/>
      </c>
      <c r="Y217" s="294" t="str">
        <f t="shared" si="30"/>
        <v>PRS</v>
      </c>
      <c r="Z217" s="294" t="str">
        <f t="shared" si="30"/>
        <v/>
      </c>
      <c r="AA217" s="294" t="str">
        <f t="shared" si="30"/>
        <v/>
      </c>
      <c r="AB217" s="294" t="str">
        <f t="shared" si="30"/>
        <v/>
      </c>
      <c r="AC217" s="294" t="str">
        <f t="shared" si="30"/>
        <v/>
      </c>
      <c r="AD217" s="294" t="str">
        <f t="shared" si="30"/>
        <v/>
      </c>
      <c r="AE217" s="32"/>
    </row>
    <row r="218" spans="1:31" x14ac:dyDescent="0.2">
      <c r="A218" s="289">
        <f t="shared" si="28"/>
        <v>43313</v>
      </c>
      <c r="B218" s="290">
        <f t="shared" si="26"/>
        <v>43313</v>
      </c>
      <c r="C218" s="303" t="s">
        <v>127</v>
      </c>
      <c r="W218" s="285">
        <f t="shared" si="27"/>
        <v>3</v>
      </c>
      <c r="X218" s="294" t="str">
        <f t="shared" si="31"/>
        <v/>
      </c>
      <c r="Y218" s="294" t="str">
        <f t="shared" si="30"/>
        <v/>
      </c>
      <c r="Z218" s="294" t="str">
        <f t="shared" si="30"/>
        <v>JGE</v>
      </c>
      <c r="AA218" s="294" t="str">
        <f t="shared" si="30"/>
        <v/>
      </c>
      <c r="AB218" s="294" t="str">
        <f t="shared" si="30"/>
        <v/>
      </c>
      <c r="AC218" s="294" t="str">
        <f t="shared" si="30"/>
        <v/>
      </c>
      <c r="AD218" s="294" t="str">
        <f t="shared" si="30"/>
        <v/>
      </c>
      <c r="AE218" s="32"/>
    </row>
    <row r="219" spans="1:31" x14ac:dyDescent="0.2">
      <c r="A219" s="289">
        <f t="shared" si="28"/>
        <v>43314</v>
      </c>
      <c r="B219" s="290">
        <f t="shared" si="26"/>
        <v>43314</v>
      </c>
      <c r="C219" s="303" t="s">
        <v>14</v>
      </c>
      <c r="W219" s="285">
        <f t="shared" si="27"/>
        <v>4</v>
      </c>
      <c r="X219" s="294" t="str">
        <f t="shared" si="31"/>
        <v/>
      </c>
      <c r="Y219" s="294" t="str">
        <f t="shared" si="30"/>
        <v/>
      </c>
      <c r="Z219" s="294" t="str">
        <f t="shared" si="30"/>
        <v/>
      </c>
      <c r="AA219" s="294" t="str">
        <f t="shared" si="30"/>
        <v>RJR</v>
      </c>
      <c r="AB219" s="294" t="str">
        <f t="shared" si="30"/>
        <v/>
      </c>
      <c r="AC219" s="294" t="str">
        <f t="shared" si="30"/>
        <v/>
      </c>
      <c r="AD219" s="294" t="str">
        <f t="shared" si="30"/>
        <v/>
      </c>
      <c r="AE219" s="32"/>
    </row>
    <row r="220" spans="1:31" x14ac:dyDescent="0.2">
      <c r="A220" s="289">
        <f t="shared" si="28"/>
        <v>43315</v>
      </c>
      <c r="B220" s="290">
        <f t="shared" si="26"/>
        <v>43315</v>
      </c>
      <c r="C220" s="303" t="s">
        <v>100</v>
      </c>
      <c r="W220" s="285">
        <f t="shared" si="27"/>
        <v>5</v>
      </c>
      <c r="X220" s="294" t="str">
        <f t="shared" si="31"/>
        <v/>
      </c>
      <c r="Y220" s="294" t="str">
        <f t="shared" si="30"/>
        <v/>
      </c>
      <c r="Z220" s="294" t="str">
        <f t="shared" si="30"/>
        <v/>
      </c>
      <c r="AA220" s="294" t="str">
        <f t="shared" si="30"/>
        <v/>
      </c>
      <c r="AB220" s="294" t="str">
        <f t="shared" si="30"/>
        <v>SPF</v>
      </c>
      <c r="AC220" s="294" t="str">
        <f t="shared" si="30"/>
        <v/>
      </c>
      <c r="AD220" s="294" t="str">
        <f t="shared" si="30"/>
        <v/>
      </c>
      <c r="AE220" s="32"/>
    </row>
    <row r="221" spans="1:31" x14ac:dyDescent="0.2">
      <c r="A221" s="289">
        <f t="shared" si="28"/>
        <v>43316</v>
      </c>
      <c r="B221" s="290">
        <f t="shared" si="26"/>
        <v>43316</v>
      </c>
      <c r="C221" s="303" t="s">
        <v>96</v>
      </c>
      <c r="E221" s="41" t="s">
        <v>117</v>
      </c>
      <c r="W221" s="285">
        <f t="shared" si="27"/>
        <v>6</v>
      </c>
      <c r="X221" s="294" t="str">
        <f t="shared" si="31"/>
        <v/>
      </c>
      <c r="Y221" s="294" t="str">
        <f t="shared" si="30"/>
        <v/>
      </c>
      <c r="Z221" s="294" t="str">
        <f t="shared" si="30"/>
        <v/>
      </c>
      <c r="AA221" s="294" t="str">
        <f t="shared" si="30"/>
        <v/>
      </c>
      <c r="AB221" s="294" t="str">
        <f t="shared" si="30"/>
        <v/>
      </c>
      <c r="AC221" s="294" t="str">
        <f t="shared" si="30"/>
        <v>PRS</v>
      </c>
      <c r="AD221" s="294" t="str">
        <f t="shared" si="30"/>
        <v/>
      </c>
      <c r="AE221" s="32"/>
    </row>
    <row r="222" spans="1:31" x14ac:dyDescent="0.2">
      <c r="A222" s="289">
        <f t="shared" si="28"/>
        <v>43317</v>
      </c>
      <c r="B222" s="290">
        <f t="shared" si="26"/>
        <v>43317</v>
      </c>
      <c r="C222" s="303" t="s">
        <v>96</v>
      </c>
      <c r="E222" s="41" t="s">
        <v>117</v>
      </c>
      <c r="W222" s="285">
        <f t="shared" si="27"/>
        <v>7</v>
      </c>
      <c r="X222" s="294" t="str">
        <f t="shared" si="31"/>
        <v/>
      </c>
      <c r="Y222" s="294" t="str">
        <f t="shared" si="30"/>
        <v/>
      </c>
      <c r="Z222" s="294" t="str">
        <f t="shared" si="30"/>
        <v/>
      </c>
      <c r="AA222" s="294" t="str">
        <f t="shared" si="30"/>
        <v/>
      </c>
      <c r="AB222" s="294" t="str">
        <f t="shared" si="30"/>
        <v/>
      </c>
      <c r="AC222" s="294" t="str">
        <f t="shared" si="30"/>
        <v/>
      </c>
      <c r="AD222" s="294" t="str">
        <f t="shared" si="30"/>
        <v>PRS</v>
      </c>
      <c r="AE222" s="32"/>
    </row>
    <row r="223" spans="1:31" x14ac:dyDescent="0.2">
      <c r="A223" s="289">
        <f t="shared" si="28"/>
        <v>43318</v>
      </c>
      <c r="B223" s="290">
        <f t="shared" si="26"/>
        <v>43318</v>
      </c>
      <c r="C223" s="303" t="s">
        <v>15</v>
      </c>
      <c r="W223" s="285">
        <f t="shared" si="27"/>
        <v>1</v>
      </c>
      <c r="X223" s="294" t="str">
        <f t="shared" si="31"/>
        <v>MFS</v>
      </c>
      <c r="Y223" s="294" t="str">
        <f t="shared" si="30"/>
        <v/>
      </c>
      <c r="Z223" s="294" t="str">
        <f t="shared" si="30"/>
        <v/>
      </c>
      <c r="AA223" s="294" t="str">
        <f t="shared" si="30"/>
        <v/>
      </c>
      <c r="AB223" s="294" t="str">
        <f t="shared" si="30"/>
        <v/>
      </c>
      <c r="AC223" s="294" t="str">
        <f t="shared" si="30"/>
        <v/>
      </c>
      <c r="AD223" s="294" t="str">
        <f t="shared" si="30"/>
        <v/>
      </c>
      <c r="AE223" s="32"/>
    </row>
    <row r="224" spans="1:31" x14ac:dyDescent="0.2">
      <c r="A224" s="289">
        <f t="shared" si="28"/>
        <v>43319</v>
      </c>
      <c r="B224" s="290">
        <f t="shared" si="26"/>
        <v>43319</v>
      </c>
      <c r="C224" s="303" t="s">
        <v>93</v>
      </c>
      <c r="W224" s="285">
        <f t="shared" si="27"/>
        <v>2</v>
      </c>
      <c r="X224" s="294" t="str">
        <f t="shared" si="31"/>
        <v/>
      </c>
      <c r="Y224" s="294" t="str">
        <f t="shared" si="30"/>
        <v>CJM</v>
      </c>
      <c r="Z224" s="294" t="str">
        <f t="shared" si="30"/>
        <v/>
      </c>
      <c r="AA224" s="294" t="str">
        <f t="shared" si="30"/>
        <v/>
      </c>
      <c r="AB224" s="294" t="str">
        <f t="shared" si="30"/>
        <v/>
      </c>
      <c r="AC224" s="294" t="str">
        <f t="shared" si="30"/>
        <v/>
      </c>
      <c r="AD224" s="294" t="str">
        <f t="shared" si="30"/>
        <v/>
      </c>
      <c r="AE224" s="32"/>
    </row>
    <row r="225" spans="1:31" x14ac:dyDescent="0.2">
      <c r="A225" s="289">
        <f t="shared" si="28"/>
        <v>43320</v>
      </c>
      <c r="B225" s="290">
        <f t="shared" si="26"/>
        <v>43320</v>
      </c>
      <c r="C225" s="303" t="s">
        <v>97</v>
      </c>
      <c r="W225" s="285">
        <f t="shared" si="27"/>
        <v>3</v>
      </c>
      <c r="X225" s="294" t="str">
        <f t="shared" si="31"/>
        <v/>
      </c>
      <c r="Y225" s="294" t="str">
        <f t="shared" si="30"/>
        <v/>
      </c>
      <c r="Z225" s="294" t="str">
        <f t="shared" si="30"/>
        <v>HLT</v>
      </c>
      <c r="AA225" s="294" t="str">
        <f t="shared" si="30"/>
        <v/>
      </c>
      <c r="AB225" s="294" t="str">
        <f t="shared" si="30"/>
        <v/>
      </c>
      <c r="AC225" s="294" t="str">
        <f t="shared" si="30"/>
        <v/>
      </c>
      <c r="AD225" s="294" t="str">
        <f t="shared" si="30"/>
        <v/>
      </c>
      <c r="AE225" s="32"/>
    </row>
    <row r="226" spans="1:31" x14ac:dyDescent="0.2">
      <c r="A226" s="289">
        <f t="shared" si="28"/>
        <v>43321</v>
      </c>
      <c r="B226" s="290">
        <f t="shared" si="26"/>
        <v>43321</v>
      </c>
      <c r="C226" s="303" t="s">
        <v>200</v>
      </c>
      <c r="W226" s="285">
        <f t="shared" si="27"/>
        <v>4</v>
      </c>
      <c r="X226" s="294" t="str">
        <f t="shared" si="31"/>
        <v/>
      </c>
      <c r="Y226" s="294" t="str">
        <f t="shared" si="30"/>
        <v/>
      </c>
      <c r="Z226" s="294" t="str">
        <f t="shared" si="30"/>
        <v/>
      </c>
      <c r="AA226" s="294" t="str">
        <f t="shared" si="30"/>
        <v>PJC</v>
      </c>
      <c r="AB226" s="294" t="str">
        <f t="shared" si="30"/>
        <v/>
      </c>
      <c r="AC226" s="294" t="str">
        <f t="shared" si="30"/>
        <v/>
      </c>
      <c r="AD226" s="294" t="str">
        <f t="shared" si="30"/>
        <v/>
      </c>
      <c r="AE226" s="32"/>
    </row>
    <row r="227" spans="1:31" x14ac:dyDescent="0.2">
      <c r="A227" s="289">
        <f t="shared" si="28"/>
        <v>43322</v>
      </c>
      <c r="B227" s="290">
        <f t="shared" si="26"/>
        <v>43322</v>
      </c>
      <c r="C227" s="303" t="s">
        <v>65</v>
      </c>
      <c r="W227" s="285">
        <f t="shared" si="27"/>
        <v>5</v>
      </c>
      <c r="X227" s="294" t="str">
        <f t="shared" si="31"/>
        <v/>
      </c>
      <c r="Y227" s="294" t="str">
        <f t="shared" si="30"/>
        <v/>
      </c>
      <c r="Z227" s="294" t="str">
        <f t="shared" si="30"/>
        <v/>
      </c>
      <c r="AA227" s="294" t="str">
        <f t="shared" si="30"/>
        <v/>
      </c>
      <c r="AB227" s="294" t="str">
        <f t="shared" si="30"/>
        <v>LDP</v>
      </c>
      <c r="AC227" s="294" t="str">
        <f t="shared" si="30"/>
        <v/>
      </c>
      <c r="AD227" s="294" t="str">
        <f t="shared" si="30"/>
        <v/>
      </c>
      <c r="AE227" s="32"/>
    </row>
    <row r="228" spans="1:31" x14ac:dyDescent="0.2">
      <c r="A228" s="289">
        <f t="shared" si="28"/>
        <v>43323</v>
      </c>
      <c r="B228" s="290">
        <f t="shared" si="26"/>
        <v>43323</v>
      </c>
      <c r="C228" s="303" t="s">
        <v>99</v>
      </c>
      <c r="E228" s="41" t="s">
        <v>117</v>
      </c>
      <c r="W228" s="285">
        <f t="shared" si="27"/>
        <v>6</v>
      </c>
      <c r="X228" s="294" t="str">
        <f t="shared" si="31"/>
        <v/>
      </c>
      <c r="Y228" s="294" t="str">
        <f t="shared" si="30"/>
        <v/>
      </c>
      <c r="Z228" s="294" t="str">
        <f t="shared" si="30"/>
        <v/>
      </c>
      <c r="AA228" s="294" t="str">
        <f t="shared" si="30"/>
        <v/>
      </c>
      <c r="AB228" s="294" t="str">
        <f t="shared" si="30"/>
        <v/>
      </c>
      <c r="AC228" s="294" t="str">
        <f t="shared" si="30"/>
        <v>RAC</v>
      </c>
      <c r="AD228" s="294" t="str">
        <f t="shared" si="30"/>
        <v/>
      </c>
      <c r="AE228" s="32"/>
    </row>
    <row r="229" spans="1:31" x14ac:dyDescent="0.2">
      <c r="A229" s="289">
        <f t="shared" si="28"/>
        <v>43324</v>
      </c>
      <c r="B229" s="290">
        <f t="shared" si="26"/>
        <v>43324</v>
      </c>
      <c r="C229" s="303" t="s">
        <v>99</v>
      </c>
      <c r="E229" s="41" t="s">
        <v>117</v>
      </c>
      <c r="W229" s="285">
        <f t="shared" si="27"/>
        <v>7</v>
      </c>
      <c r="X229" s="294" t="str">
        <f t="shared" si="31"/>
        <v/>
      </c>
      <c r="Y229" s="294" t="str">
        <f t="shared" si="30"/>
        <v/>
      </c>
      <c r="Z229" s="294" t="str">
        <f t="shared" si="30"/>
        <v/>
      </c>
      <c r="AA229" s="294" t="str">
        <f t="shared" si="30"/>
        <v/>
      </c>
      <c r="AB229" s="294" t="str">
        <f t="shared" si="30"/>
        <v/>
      </c>
      <c r="AC229" s="294" t="str">
        <f t="shared" si="30"/>
        <v/>
      </c>
      <c r="AD229" s="294" t="str">
        <f t="shared" si="30"/>
        <v>RAC</v>
      </c>
      <c r="AE229" s="32"/>
    </row>
    <row r="230" spans="1:31" x14ac:dyDescent="0.2">
      <c r="A230" s="289">
        <f t="shared" si="28"/>
        <v>43325</v>
      </c>
      <c r="B230" s="290">
        <f t="shared" ref="B230:B293" si="32">A230</f>
        <v>43325</v>
      </c>
      <c r="C230" s="303" t="s">
        <v>94</v>
      </c>
      <c r="W230" s="285">
        <f t="shared" ref="W230:W293" si="33">WEEKDAY(A230,2)</f>
        <v>1</v>
      </c>
      <c r="X230" s="294" t="str">
        <f t="shared" si="31"/>
        <v>DJM</v>
      </c>
      <c r="Y230" s="294" t="str">
        <f t="shared" si="30"/>
        <v/>
      </c>
      <c r="Z230" s="294" t="str">
        <f t="shared" si="30"/>
        <v/>
      </c>
      <c r="AA230" s="294" t="str">
        <f t="shared" si="30"/>
        <v/>
      </c>
      <c r="AB230" s="294" t="str">
        <f t="shared" si="30"/>
        <v/>
      </c>
      <c r="AC230" s="294" t="str">
        <f t="shared" si="30"/>
        <v/>
      </c>
      <c r="AD230" s="294" t="str">
        <f t="shared" si="30"/>
        <v/>
      </c>
      <c r="AE230" s="32"/>
    </row>
    <row r="231" spans="1:31" x14ac:dyDescent="0.2">
      <c r="A231" s="289">
        <f t="shared" ref="A231:A294" si="34">A230+1</f>
        <v>43326</v>
      </c>
      <c r="B231" s="290">
        <f t="shared" si="32"/>
        <v>43326</v>
      </c>
      <c r="C231" s="303" t="s">
        <v>68</v>
      </c>
      <c r="W231" s="285">
        <f t="shared" si="33"/>
        <v>2</v>
      </c>
      <c r="X231" s="294" t="str">
        <f t="shared" si="31"/>
        <v/>
      </c>
      <c r="Y231" s="294" t="str">
        <f t="shared" si="30"/>
        <v>AJR</v>
      </c>
      <c r="Z231" s="294" t="str">
        <f t="shared" si="30"/>
        <v/>
      </c>
      <c r="AA231" s="294" t="str">
        <f t="shared" si="30"/>
        <v/>
      </c>
      <c r="AB231" s="294" t="str">
        <f t="shared" si="30"/>
        <v/>
      </c>
      <c r="AC231" s="294" t="str">
        <f t="shared" si="30"/>
        <v/>
      </c>
      <c r="AD231" s="294" t="str">
        <f t="shared" si="30"/>
        <v/>
      </c>
      <c r="AE231" s="32"/>
    </row>
    <row r="232" spans="1:31" x14ac:dyDescent="0.2">
      <c r="A232" s="289">
        <f t="shared" si="34"/>
        <v>43327</v>
      </c>
      <c r="B232" s="290">
        <f t="shared" si="32"/>
        <v>43327</v>
      </c>
      <c r="C232" s="303" t="s">
        <v>6</v>
      </c>
      <c r="W232" s="285">
        <f t="shared" si="33"/>
        <v>3</v>
      </c>
      <c r="X232" s="294" t="str">
        <f t="shared" si="31"/>
        <v/>
      </c>
      <c r="Y232" s="294" t="str">
        <f t="shared" si="30"/>
        <v/>
      </c>
      <c r="Z232" s="294" t="str">
        <f t="shared" si="30"/>
        <v>GAH</v>
      </c>
      <c r="AA232" s="294" t="str">
        <f t="shared" si="30"/>
        <v/>
      </c>
      <c r="AB232" s="294" t="str">
        <f t="shared" si="30"/>
        <v/>
      </c>
      <c r="AC232" s="294" t="str">
        <f t="shared" si="30"/>
        <v/>
      </c>
      <c r="AD232" s="294" t="str">
        <f t="shared" si="30"/>
        <v/>
      </c>
      <c r="AE232" s="32"/>
    </row>
    <row r="233" spans="1:31" x14ac:dyDescent="0.2">
      <c r="A233" s="289">
        <f t="shared" si="34"/>
        <v>43328</v>
      </c>
      <c r="B233" s="290">
        <f t="shared" si="32"/>
        <v>43328</v>
      </c>
      <c r="C233" s="303" t="s">
        <v>127</v>
      </c>
      <c r="W233" s="285">
        <f t="shared" si="33"/>
        <v>4</v>
      </c>
      <c r="X233" s="294" t="str">
        <f t="shared" si="31"/>
        <v/>
      </c>
      <c r="Y233" s="294" t="str">
        <f t="shared" si="30"/>
        <v/>
      </c>
      <c r="Z233" s="294" t="str">
        <f t="shared" si="30"/>
        <v/>
      </c>
      <c r="AA233" s="294" t="str">
        <f t="shared" si="30"/>
        <v>JGE</v>
      </c>
      <c r="AB233" s="294" t="str">
        <f t="shared" si="30"/>
        <v/>
      </c>
      <c r="AC233" s="294" t="str">
        <f t="shared" si="30"/>
        <v/>
      </c>
      <c r="AD233" s="294" t="str">
        <f t="shared" si="30"/>
        <v/>
      </c>
      <c r="AE233" s="32"/>
    </row>
    <row r="234" spans="1:31" x14ac:dyDescent="0.2">
      <c r="A234" s="289">
        <f t="shared" si="34"/>
        <v>43329</v>
      </c>
      <c r="B234" s="290">
        <f t="shared" si="32"/>
        <v>43329</v>
      </c>
      <c r="C234" s="303" t="s">
        <v>99</v>
      </c>
      <c r="D234" s="41"/>
      <c r="E234" s="41" t="s">
        <v>117</v>
      </c>
      <c r="W234" s="285">
        <f t="shared" si="33"/>
        <v>5</v>
      </c>
      <c r="X234" s="294" t="str">
        <f t="shared" si="31"/>
        <v/>
      </c>
      <c r="Y234" s="294" t="str">
        <f t="shared" si="30"/>
        <v/>
      </c>
      <c r="Z234" s="294" t="str">
        <f t="shared" si="30"/>
        <v/>
      </c>
      <c r="AA234" s="294" t="str">
        <f t="shared" si="30"/>
        <v/>
      </c>
      <c r="AB234" s="294" t="str">
        <f t="shared" si="30"/>
        <v>RAC</v>
      </c>
      <c r="AC234" s="294" t="str">
        <f t="shared" si="30"/>
        <v/>
      </c>
      <c r="AD234" s="294" t="str">
        <f t="shared" si="30"/>
        <v/>
      </c>
      <c r="AE234" s="32"/>
    </row>
    <row r="235" spans="1:31" x14ac:dyDescent="0.2">
      <c r="A235" s="289">
        <f t="shared" si="34"/>
        <v>43330</v>
      </c>
      <c r="B235" s="290">
        <f t="shared" si="32"/>
        <v>43330</v>
      </c>
      <c r="C235" s="303" t="s">
        <v>14</v>
      </c>
      <c r="E235" s="41" t="s">
        <v>117</v>
      </c>
      <c r="W235" s="285">
        <f t="shared" si="33"/>
        <v>6</v>
      </c>
      <c r="X235" s="294" t="str">
        <f t="shared" si="31"/>
        <v/>
      </c>
      <c r="Y235" s="294" t="str">
        <f t="shared" si="30"/>
        <v/>
      </c>
      <c r="Z235" s="294" t="str">
        <f t="shared" si="30"/>
        <v/>
      </c>
      <c r="AA235" s="294" t="str">
        <f t="shared" si="30"/>
        <v/>
      </c>
      <c r="AB235" s="294" t="str">
        <f t="shared" si="30"/>
        <v/>
      </c>
      <c r="AC235" s="294" t="str">
        <f t="shared" si="30"/>
        <v>RJR</v>
      </c>
      <c r="AD235" s="294" t="str">
        <f t="shared" si="30"/>
        <v/>
      </c>
      <c r="AE235" s="32"/>
    </row>
    <row r="236" spans="1:31" x14ac:dyDescent="0.2">
      <c r="A236" s="289">
        <f t="shared" si="34"/>
        <v>43331</v>
      </c>
      <c r="B236" s="290">
        <f t="shared" si="32"/>
        <v>43331</v>
      </c>
      <c r="C236" s="303" t="s">
        <v>14</v>
      </c>
      <c r="E236" s="41" t="s">
        <v>117</v>
      </c>
      <c r="W236" s="285">
        <f t="shared" si="33"/>
        <v>7</v>
      </c>
      <c r="X236" s="294" t="str">
        <f t="shared" si="31"/>
        <v/>
      </c>
      <c r="Y236" s="294" t="str">
        <f t="shared" si="30"/>
        <v/>
      </c>
      <c r="Z236" s="294" t="str">
        <f t="shared" si="30"/>
        <v/>
      </c>
      <c r="AA236" s="294" t="str">
        <f t="shared" si="30"/>
        <v/>
      </c>
      <c r="AB236" s="294" t="str">
        <f t="shared" si="30"/>
        <v/>
      </c>
      <c r="AC236" s="294" t="str">
        <f t="shared" si="30"/>
        <v/>
      </c>
      <c r="AD236" s="294" t="str">
        <f t="shared" si="30"/>
        <v>RJR</v>
      </c>
      <c r="AE236" s="32"/>
    </row>
    <row r="237" spans="1:31" x14ac:dyDescent="0.2">
      <c r="A237" s="289">
        <f t="shared" si="34"/>
        <v>43332</v>
      </c>
      <c r="B237" s="290">
        <f t="shared" si="32"/>
        <v>43332</v>
      </c>
      <c r="C237" s="303" t="s">
        <v>2</v>
      </c>
      <c r="W237" s="285">
        <f t="shared" si="33"/>
        <v>1</v>
      </c>
      <c r="X237" s="294" t="str">
        <f t="shared" si="31"/>
        <v>GBH</v>
      </c>
      <c r="Y237" s="294" t="str">
        <f t="shared" si="30"/>
        <v/>
      </c>
      <c r="Z237" s="294" t="str">
        <f t="shared" si="30"/>
        <v/>
      </c>
      <c r="AA237" s="294" t="str">
        <f t="shared" si="30"/>
        <v/>
      </c>
      <c r="AB237" s="294" t="str">
        <f t="shared" si="30"/>
        <v/>
      </c>
      <c r="AC237" s="294" t="str">
        <f t="shared" si="30"/>
        <v/>
      </c>
      <c r="AD237" s="294" t="str">
        <f t="shared" si="30"/>
        <v/>
      </c>
      <c r="AE237" s="32"/>
    </row>
    <row r="238" spans="1:31" x14ac:dyDescent="0.2">
      <c r="A238" s="289">
        <f t="shared" si="34"/>
        <v>43333</v>
      </c>
      <c r="B238" s="290">
        <f t="shared" si="32"/>
        <v>43333</v>
      </c>
      <c r="C238" s="303" t="s">
        <v>7</v>
      </c>
      <c r="E238" s="326" t="s">
        <v>117</v>
      </c>
      <c r="W238" s="285">
        <f t="shared" si="33"/>
        <v>2</v>
      </c>
      <c r="X238" s="294" t="str">
        <f t="shared" si="31"/>
        <v/>
      </c>
      <c r="Y238" s="294" t="str">
        <f t="shared" si="30"/>
        <v>DBC</v>
      </c>
      <c r="Z238" s="294" t="str">
        <f t="shared" si="30"/>
        <v/>
      </c>
      <c r="AA238" s="294" t="str">
        <f t="shared" si="30"/>
        <v/>
      </c>
      <c r="AB238" s="294" t="str">
        <f t="shared" si="30"/>
        <v/>
      </c>
      <c r="AC238" s="294" t="str">
        <f t="shared" si="30"/>
        <v/>
      </c>
      <c r="AD238" s="294" t="str">
        <f t="shared" si="30"/>
        <v/>
      </c>
      <c r="AE238" s="32"/>
    </row>
    <row r="239" spans="1:31" x14ac:dyDescent="0.2">
      <c r="A239" s="289">
        <f t="shared" si="34"/>
        <v>43334</v>
      </c>
      <c r="B239" s="290">
        <f t="shared" si="32"/>
        <v>43334</v>
      </c>
      <c r="C239" s="303" t="s">
        <v>97</v>
      </c>
      <c r="W239" s="285">
        <f t="shared" si="33"/>
        <v>3</v>
      </c>
      <c r="X239" s="294" t="str">
        <f t="shared" si="31"/>
        <v/>
      </c>
      <c r="Y239" s="294" t="str">
        <f t="shared" si="30"/>
        <v/>
      </c>
      <c r="Z239" s="294" t="str">
        <f t="shared" si="30"/>
        <v>HLT</v>
      </c>
      <c r="AA239" s="294" t="str">
        <f t="shared" si="30"/>
        <v/>
      </c>
      <c r="AB239" s="294" t="str">
        <f t="shared" si="30"/>
        <v/>
      </c>
      <c r="AC239" s="294" t="str">
        <f t="shared" si="30"/>
        <v/>
      </c>
      <c r="AD239" s="294" t="str">
        <f t="shared" si="30"/>
        <v/>
      </c>
      <c r="AE239" s="32"/>
    </row>
    <row r="240" spans="1:31" x14ac:dyDescent="0.2">
      <c r="A240" s="289">
        <f t="shared" si="34"/>
        <v>43335</v>
      </c>
      <c r="B240" s="290">
        <f t="shared" si="32"/>
        <v>43335</v>
      </c>
      <c r="C240" s="303" t="s">
        <v>239</v>
      </c>
      <c r="W240" s="285">
        <f t="shared" si="33"/>
        <v>4</v>
      </c>
      <c r="X240" s="294" t="str">
        <f t="shared" si="31"/>
        <v/>
      </c>
      <c r="Y240" s="294" t="str">
        <f t="shared" si="30"/>
        <v/>
      </c>
      <c r="Z240" s="294" t="str">
        <f t="shared" si="30"/>
        <v/>
      </c>
      <c r="AA240" s="294" t="str">
        <f t="shared" si="30"/>
        <v>REC</v>
      </c>
      <c r="AB240" s="294" t="str">
        <f t="shared" si="30"/>
        <v/>
      </c>
      <c r="AC240" s="294" t="str">
        <f t="shared" si="30"/>
        <v/>
      </c>
      <c r="AD240" s="294" t="str">
        <f t="shared" si="30"/>
        <v/>
      </c>
      <c r="AE240" s="32"/>
    </row>
    <row r="241" spans="1:31" x14ac:dyDescent="0.2">
      <c r="A241" s="289">
        <f t="shared" si="34"/>
        <v>43336</v>
      </c>
      <c r="B241" s="290">
        <f t="shared" si="32"/>
        <v>43336</v>
      </c>
      <c r="C241" s="303" t="s">
        <v>14</v>
      </c>
      <c r="E241" s="41" t="s">
        <v>117</v>
      </c>
      <c r="W241" s="285">
        <f t="shared" si="33"/>
        <v>5</v>
      </c>
      <c r="X241" s="294" t="str">
        <f t="shared" si="31"/>
        <v/>
      </c>
      <c r="Y241" s="294" t="str">
        <f t="shared" si="30"/>
        <v/>
      </c>
      <c r="Z241" s="294" t="str">
        <f t="shared" si="30"/>
        <v/>
      </c>
      <c r="AA241" s="294" t="str">
        <f t="shared" si="30"/>
        <v/>
      </c>
      <c r="AB241" s="294" t="str">
        <f t="shared" si="30"/>
        <v>RJR</v>
      </c>
      <c r="AC241" s="294" t="str">
        <f t="shared" si="30"/>
        <v/>
      </c>
      <c r="AD241" s="294" t="str">
        <f t="shared" si="30"/>
        <v/>
      </c>
      <c r="AE241" s="32"/>
    </row>
    <row r="242" spans="1:31" x14ac:dyDescent="0.2">
      <c r="A242" s="289">
        <f t="shared" si="34"/>
        <v>43337</v>
      </c>
      <c r="B242" s="290">
        <f t="shared" si="32"/>
        <v>43337</v>
      </c>
      <c r="C242" s="303" t="s">
        <v>7</v>
      </c>
      <c r="E242" s="41" t="s">
        <v>117</v>
      </c>
      <c r="W242" s="285">
        <f t="shared" si="33"/>
        <v>6</v>
      </c>
      <c r="X242" s="294" t="str">
        <f t="shared" si="31"/>
        <v/>
      </c>
      <c r="Y242" s="294" t="str">
        <f t="shared" si="30"/>
        <v/>
      </c>
      <c r="Z242" s="294" t="str">
        <f t="shared" si="30"/>
        <v/>
      </c>
      <c r="AA242" s="294" t="str">
        <f t="shared" si="30"/>
        <v/>
      </c>
      <c r="AB242" s="294" t="str">
        <f t="shared" si="30"/>
        <v/>
      </c>
      <c r="AC242" s="294" t="str">
        <f t="shared" si="30"/>
        <v>DBC</v>
      </c>
      <c r="AD242" s="294" t="str">
        <f t="shared" si="30"/>
        <v/>
      </c>
      <c r="AE242" s="32"/>
    </row>
    <row r="243" spans="1:31" x14ac:dyDescent="0.2">
      <c r="A243" s="289">
        <f t="shared" si="34"/>
        <v>43338</v>
      </c>
      <c r="B243" s="290">
        <f t="shared" si="32"/>
        <v>43338</v>
      </c>
      <c r="C243" s="303" t="s">
        <v>7</v>
      </c>
      <c r="E243" s="41" t="s">
        <v>117</v>
      </c>
      <c r="W243" s="285">
        <f t="shared" si="33"/>
        <v>7</v>
      </c>
      <c r="X243" s="294" t="str">
        <f t="shared" si="31"/>
        <v/>
      </c>
      <c r="Y243" s="294" t="str">
        <f t="shared" si="30"/>
        <v/>
      </c>
      <c r="Z243" s="294" t="str">
        <f t="shared" si="30"/>
        <v/>
      </c>
      <c r="AA243" s="294" t="str">
        <f t="shared" si="30"/>
        <v/>
      </c>
      <c r="AB243" s="294" t="str">
        <f t="shared" si="30"/>
        <v/>
      </c>
      <c r="AC243" s="294" t="str">
        <f t="shared" si="30"/>
        <v/>
      </c>
      <c r="AD243" s="294" t="str">
        <f t="shared" si="30"/>
        <v>DBC</v>
      </c>
      <c r="AE243" s="32"/>
    </row>
    <row r="244" spans="1:31" x14ac:dyDescent="0.2">
      <c r="A244" s="289">
        <f t="shared" si="34"/>
        <v>43339</v>
      </c>
      <c r="B244" s="290">
        <f t="shared" si="32"/>
        <v>43339</v>
      </c>
      <c r="C244" s="303" t="s">
        <v>100</v>
      </c>
      <c r="W244" s="285">
        <f t="shared" si="33"/>
        <v>1</v>
      </c>
      <c r="X244" s="294" t="str">
        <f t="shared" si="31"/>
        <v>SPF</v>
      </c>
      <c r="Y244" s="294" t="str">
        <f t="shared" si="30"/>
        <v/>
      </c>
      <c r="Z244" s="294" t="str">
        <f t="shared" si="30"/>
        <v/>
      </c>
      <c r="AA244" s="294" t="str">
        <f t="shared" si="30"/>
        <v/>
      </c>
      <c r="AB244" s="294" t="str">
        <f t="shared" si="30"/>
        <v/>
      </c>
      <c r="AC244" s="294" t="str">
        <f t="shared" si="30"/>
        <v/>
      </c>
      <c r="AD244" s="294" t="str">
        <f t="shared" si="30"/>
        <v/>
      </c>
      <c r="AE244" s="32"/>
    </row>
    <row r="245" spans="1:31" x14ac:dyDescent="0.2">
      <c r="A245" s="289">
        <f t="shared" si="34"/>
        <v>43340</v>
      </c>
      <c r="B245" s="290">
        <f t="shared" si="32"/>
        <v>43340</v>
      </c>
      <c r="C245" s="303" t="s">
        <v>15</v>
      </c>
      <c r="W245" s="285">
        <f t="shared" si="33"/>
        <v>2</v>
      </c>
      <c r="X245" s="294" t="str">
        <f t="shared" si="31"/>
        <v/>
      </c>
      <c r="Y245" s="294" t="str">
        <f t="shared" si="30"/>
        <v>MFS</v>
      </c>
      <c r="Z245" s="294" t="str">
        <f t="shared" si="30"/>
        <v/>
      </c>
      <c r="AA245" s="294" t="str">
        <f t="shared" si="30"/>
        <v/>
      </c>
      <c r="AB245" s="294" t="str">
        <f t="shared" si="30"/>
        <v/>
      </c>
      <c r="AC245" s="294" t="str">
        <f t="shared" si="30"/>
        <v/>
      </c>
      <c r="AD245" s="294" t="str">
        <f t="shared" si="30"/>
        <v/>
      </c>
      <c r="AE245" s="32"/>
    </row>
    <row r="246" spans="1:31" x14ac:dyDescent="0.2">
      <c r="A246" s="289">
        <f t="shared" si="34"/>
        <v>43341</v>
      </c>
      <c r="B246" s="290">
        <f t="shared" si="32"/>
        <v>43341</v>
      </c>
      <c r="C246" s="303" t="s">
        <v>93</v>
      </c>
      <c r="W246" s="285">
        <f t="shared" si="33"/>
        <v>3</v>
      </c>
      <c r="X246" s="294" t="str">
        <f t="shared" si="31"/>
        <v/>
      </c>
      <c r="Y246" s="294" t="str">
        <f t="shared" si="30"/>
        <v/>
      </c>
      <c r="Z246" s="294" t="str">
        <f t="shared" si="30"/>
        <v>CJM</v>
      </c>
      <c r="AA246" s="294" t="str">
        <f t="shared" si="30"/>
        <v/>
      </c>
      <c r="AB246" s="294" t="str">
        <f t="shared" si="30"/>
        <v/>
      </c>
      <c r="AC246" s="294" t="str">
        <f t="shared" si="30"/>
        <v/>
      </c>
      <c r="AD246" s="294" t="str">
        <f t="shared" si="30"/>
        <v/>
      </c>
      <c r="AE246" s="32"/>
    </row>
    <row r="247" spans="1:31" x14ac:dyDescent="0.2">
      <c r="A247" s="289">
        <f t="shared" si="34"/>
        <v>43342</v>
      </c>
      <c r="B247" s="290">
        <f t="shared" si="32"/>
        <v>43342</v>
      </c>
      <c r="C247" s="303" t="s">
        <v>96</v>
      </c>
      <c r="W247" s="285">
        <f t="shared" si="33"/>
        <v>4</v>
      </c>
      <c r="X247" s="294" t="str">
        <f t="shared" si="31"/>
        <v/>
      </c>
      <c r="Y247" s="294" t="str">
        <f t="shared" si="30"/>
        <v/>
      </c>
      <c r="Z247" s="294" t="str">
        <f t="shared" si="30"/>
        <v/>
      </c>
      <c r="AA247" s="294" t="str">
        <f t="shared" si="30"/>
        <v>PRS</v>
      </c>
      <c r="AB247" s="294" t="str">
        <f t="shared" si="30"/>
        <v/>
      </c>
      <c r="AC247" s="294" t="str">
        <f t="shared" si="30"/>
        <v/>
      </c>
      <c r="AD247" s="294" t="str">
        <f t="shared" si="30"/>
        <v/>
      </c>
      <c r="AE247" s="32"/>
    </row>
    <row r="248" spans="1:31" x14ac:dyDescent="0.2">
      <c r="A248" s="289">
        <f t="shared" si="34"/>
        <v>43343</v>
      </c>
      <c r="B248" s="290">
        <f t="shared" si="32"/>
        <v>43343</v>
      </c>
      <c r="C248" s="303" t="s">
        <v>200</v>
      </c>
      <c r="W248" s="285">
        <f t="shared" si="33"/>
        <v>5</v>
      </c>
      <c r="X248" s="294" t="str">
        <f t="shared" si="31"/>
        <v/>
      </c>
      <c r="Y248" s="294" t="str">
        <f t="shared" si="30"/>
        <v/>
      </c>
      <c r="Z248" s="294" t="str">
        <f t="shared" si="30"/>
        <v/>
      </c>
      <c r="AA248" s="294" t="str">
        <f t="shared" si="30"/>
        <v/>
      </c>
      <c r="AB248" s="294" t="str">
        <f t="shared" si="30"/>
        <v>PJC</v>
      </c>
      <c r="AC248" s="294" t="str">
        <f t="shared" si="30"/>
        <v/>
      </c>
      <c r="AD248" s="294" t="str">
        <f t="shared" si="30"/>
        <v/>
      </c>
      <c r="AE248" s="32"/>
    </row>
    <row r="249" spans="1:31" x14ac:dyDescent="0.2">
      <c r="A249" s="289">
        <f t="shared" si="34"/>
        <v>43344</v>
      </c>
      <c r="B249" s="290">
        <f t="shared" si="32"/>
        <v>43344</v>
      </c>
      <c r="C249" s="303" t="s">
        <v>97</v>
      </c>
      <c r="W249" s="285">
        <f t="shared" si="33"/>
        <v>6</v>
      </c>
      <c r="X249" s="294" t="str">
        <f t="shared" si="31"/>
        <v/>
      </c>
      <c r="Y249" s="294" t="str">
        <f t="shared" si="30"/>
        <v/>
      </c>
      <c r="Z249" s="294" t="str">
        <f t="shared" si="30"/>
        <v/>
      </c>
      <c r="AA249" s="294" t="str">
        <f t="shared" si="30"/>
        <v/>
      </c>
      <c r="AB249" s="294" t="str">
        <f t="shared" si="30"/>
        <v/>
      </c>
      <c r="AC249" s="294" t="str">
        <f t="shared" si="30"/>
        <v>HLT</v>
      </c>
      <c r="AD249" s="294" t="str">
        <f t="shared" si="30"/>
        <v/>
      </c>
      <c r="AE249" s="32"/>
    </row>
    <row r="250" spans="1:31" x14ac:dyDescent="0.2">
      <c r="A250" s="289">
        <f t="shared" si="34"/>
        <v>43345</v>
      </c>
      <c r="B250" s="290">
        <f t="shared" si="32"/>
        <v>43345</v>
      </c>
      <c r="C250" s="303" t="s">
        <v>97</v>
      </c>
      <c r="W250" s="285">
        <f t="shared" si="33"/>
        <v>7</v>
      </c>
      <c r="X250" s="294" t="str">
        <f t="shared" si="31"/>
        <v/>
      </c>
      <c r="Y250" s="294" t="str">
        <f t="shared" si="30"/>
        <v/>
      </c>
      <c r="Z250" s="294" t="str">
        <f t="shared" si="30"/>
        <v/>
      </c>
      <c r="AA250" s="294" t="str">
        <f t="shared" si="30"/>
        <v/>
      </c>
      <c r="AB250" s="294" t="str">
        <f t="shared" si="30"/>
        <v/>
      </c>
      <c r="AC250" s="294" t="str">
        <f t="shared" si="30"/>
        <v/>
      </c>
      <c r="AD250" s="294" t="str">
        <f t="shared" si="30"/>
        <v>HLT</v>
      </c>
      <c r="AE250" s="32"/>
    </row>
    <row r="251" spans="1:31" x14ac:dyDescent="0.2">
      <c r="A251" s="289">
        <f t="shared" si="34"/>
        <v>43346</v>
      </c>
      <c r="B251" s="290">
        <f t="shared" si="32"/>
        <v>43346</v>
      </c>
      <c r="C251" s="303" t="s">
        <v>99</v>
      </c>
      <c r="W251" s="285">
        <f t="shared" si="33"/>
        <v>1</v>
      </c>
      <c r="X251" s="294" t="str">
        <f t="shared" si="31"/>
        <v>RAC</v>
      </c>
      <c r="Y251" s="294" t="str">
        <f t="shared" si="30"/>
        <v/>
      </c>
      <c r="Z251" s="294" t="str">
        <f t="shared" si="30"/>
        <v/>
      </c>
      <c r="AA251" s="294" t="str">
        <f t="shared" si="30"/>
        <v/>
      </c>
      <c r="AB251" s="294" t="str">
        <f t="shared" si="30"/>
        <v/>
      </c>
      <c r="AC251" s="294" t="str">
        <f t="shared" si="30"/>
        <v/>
      </c>
      <c r="AD251" s="294" t="str">
        <f t="shared" si="30"/>
        <v/>
      </c>
      <c r="AE251" s="32"/>
    </row>
    <row r="252" spans="1:31" x14ac:dyDescent="0.2">
      <c r="A252" s="289">
        <f t="shared" si="34"/>
        <v>43347</v>
      </c>
      <c r="B252" s="290">
        <f t="shared" si="32"/>
        <v>43347</v>
      </c>
      <c r="C252" s="303" t="s">
        <v>6</v>
      </c>
      <c r="W252" s="285">
        <f t="shared" si="33"/>
        <v>2</v>
      </c>
      <c r="X252" s="294" t="str">
        <f t="shared" si="31"/>
        <v/>
      </c>
      <c r="Y252" s="294" t="str">
        <f t="shared" si="30"/>
        <v>GAH</v>
      </c>
      <c r="Z252" s="294" t="str">
        <f t="shared" si="30"/>
        <v/>
      </c>
      <c r="AA252" s="294" t="str">
        <f t="shared" si="30"/>
        <v/>
      </c>
      <c r="AB252" s="294" t="str">
        <f t="shared" si="30"/>
        <v/>
      </c>
      <c r="AC252" s="294" t="str">
        <f t="shared" si="30"/>
        <v/>
      </c>
      <c r="AD252" s="294" t="str">
        <f t="shared" si="30"/>
        <v/>
      </c>
      <c r="AE252" s="32"/>
    </row>
    <row r="253" spans="1:31" x14ac:dyDescent="0.2">
      <c r="A253" s="289">
        <f t="shared" si="34"/>
        <v>43348</v>
      </c>
      <c r="B253" s="290">
        <f t="shared" si="32"/>
        <v>43348</v>
      </c>
      <c r="C253" s="303" t="s">
        <v>68</v>
      </c>
      <c r="W253" s="285">
        <f t="shared" si="33"/>
        <v>3</v>
      </c>
      <c r="X253" s="294" t="str">
        <f t="shared" si="31"/>
        <v/>
      </c>
      <c r="Y253" s="294" t="str">
        <f t="shared" si="30"/>
        <v/>
      </c>
      <c r="Z253" s="294" t="str">
        <f t="shared" si="30"/>
        <v>AJR</v>
      </c>
      <c r="AA253" s="294" t="str">
        <f t="shared" si="30"/>
        <v/>
      </c>
      <c r="AB253" s="294" t="str">
        <f t="shared" si="30"/>
        <v/>
      </c>
      <c r="AC253" s="294" t="str">
        <f t="shared" si="30"/>
        <v/>
      </c>
      <c r="AD253" s="294" t="str">
        <f t="shared" si="30"/>
        <v/>
      </c>
      <c r="AE253" s="32"/>
    </row>
    <row r="254" spans="1:31" x14ac:dyDescent="0.2">
      <c r="A254" s="289">
        <f t="shared" si="34"/>
        <v>43349</v>
      </c>
      <c r="B254" s="290">
        <f t="shared" si="32"/>
        <v>43349</v>
      </c>
      <c r="C254" s="303" t="s">
        <v>94</v>
      </c>
      <c r="W254" s="285">
        <f t="shared" si="33"/>
        <v>4</v>
      </c>
      <c r="X254" s="294" t="str">
        <f t="shared" si="31"/>
        <v/>
      </c>
      <c r="Y254" s="294" t="str">
        <f t="shared" si="30"/>
        <v/>
      </c>
      <c r="Z254" s="294" t="str">
        <f t="shared" si="30"/>
        <v/>
      </c>
      <c r="AA254" s="294" t="str">
        <f t="shared" si="30"/>
        <v>DJM</v>
      </c>
      <c r="AB254" s="294" t="str">
        <f t="shared" si="30"/>
        <v/>
      </c>
      <c r="AC254" s="294" t="str">
        <f t="shared" si="30"/>
        <v/>
      </c>
      <c r="AD254" s="294" t="str">
        <f t="shared" si="30"/>
        <v/>
      </c>
      <c r="AE254" s="32"/>
    </row>
    <row r="255" spans="1:31" x14ac:dyDescent="0.2">
      <c r="A255" s="289">
        <f t="shared" si="34"/>
        <v>43350</v>
      </c>
      <c r="B255" s="290">
        <f t="shared" si="32"/>
        <v>43350</v>
      </c>
      <c r="C255" s="303" t="s">
        <v>127</v>
      </c>
      <c r="W255" s="285">
        <f t="shared" si="33"/>
        <v>5</v>
      </c>
      <c r="X255" s="294" t="str">
        <f t="shared" si="31"/>
        <v/>
      </c>
      <c r="Y255" s="294" t="str">
        <f t="shared" si="30"/>
        <v/>
      </c>
      <c r="Z255" s="294" t="str">
        <f t="shared" si="30"/>
        <v/>
      </c>
      <c r="AA255" s="294" t="str">
        <f t="shared" si="30"/>
        <v/>
      </c>
      <c r="AB255" s="294" t="str">
        <f t="shared" si="30"/>
        <v>JGE</v>
      </c>
      <c r="AC255" s="294" t="str">
        <f t="shared" si="30"/>
        <v/>
      </c>
      <c r="AD255" s="294" t="str">
        <f t="shared" si="30"/>
        <v/>
      </c>
      <c r="AE255" s="32"/>
    </row>
    <row r="256" spans="1:31" x14ac:dyDescent="0.2">
      <c r="A256" s="289">
        <f t="shared" si="34"/>
        <v>43351</v>
      </c>
      <c r="B256" s="290">
        <f t="shared" si="32"/>
        <v>43351</v>
      </c>
      <c r="C256" s="303" t="s">
        <v>93</v>
      </c>
      <c r="W256" s="285">
        <f t="shared" si="33"/>
        <v>6</v>
      </c>
      <c r="X256" s="294" t="str">
        <f t="shared" si="31"/>
        <v/>
      </c>
      <c r="Y256" s="294" t="str">
        <f t="shared" si="30"/>
        <v/>
      </c>
      <c r="Z256" s="294" t="str">
        <f t="shared" si="30"/>
        <v/>
      </c>
      <c r="AA256" s="294" t="str">
        <f t="shared" si="30"/>
        <v/>
      </c>
      <c r="AB256" s="294" t="str">
        <f t="shared" si="30"/>
        <v/>
      </c>
      <c r="AC256" s="294" t="str">
        <f t="shared" si="30"/>
        <v>CJM</v>
      </c>
      <c r="AD256" s="294" t="str">
        <f t="shared" si="30"/>
        <v/>
      </c>
      <c r="AE256" s="32"/>
    </row>
    <row r="257" spans="1:31" x14ac:dyDescent="0.2">
      <c r="A257" s="289">
        <f t="shared" si="34"/>
        <v>43352</v>
      </c>
      <c r="B257" s="290">
        <f t="shared" si="32"/>
        <v>43352</v>
      </c>
      <c r="C257" s="303" t="s">
        <v>93</v>
      </c>
      <c r="W257" s="285">
        <f t="shared" si="33"/>
        <v>7</v>
      </c>
      <c r="X257" s="294" t="str">
        <f t="shared" si="31"/>
        <v/>
      </c>
      <c r="Y257" s="294" t="str">
        <f t="shared" si="30"/>
        <v/>
      </c>
      <c r="Z257" s="294" t="str">
        <f t="shared" ref="Y257:AD299" si="35">IF($W257=Z$3,$C257,"")</f>
        <v/>
      </c>
      <c r="AA257" s="294" t="str">
        <f t="shared" si="35"/>
        <v/>
      </c>
      <c r="AB257" s="294" t="str">
        <f t="shared" si="35"/>
        <v/>
      </c>
      <c r="AC257" s="294" t="str">
        <f t="shared" si="35"/>
        <v/>
      </c>
      <c r="AD257" s="294" t="str">
        <f t="shared" si="35"/>
        <v>CJM</v>
      </c>
      <c r="AE257" s="32"/>
    </row>
    <row r="258" spans="1:31" x14ac:dyDescent="0.2">
      <c r="A258" s="289">
        <f t="shared" si="34"/>
        <v>43353</v>
      </c>
      <c r="B258" s="290">
        <f t="shared" si="32"/>
        <v>43353</v>
      </c>
      <c r="C258" s="303" t="s">
        <v>65</v>
      </c>
      <c r="W258" s="285">
        <f t="shared" si="33"/>
        <v>1</v>
      </c>
      <c r="X258" s="294" t="str">
        <f t="shared" si="31"/>
        <v>LDP</v>
      </c>
      <c r="Y258" s="294" t="str">
        <f t="shared" si="35"/>
        <v/>
      </c>
      <c r="Z258" s="294" t="str">
        <f t="shared" si="35"/>
        <v/>
      </c>
      <c r="AA258" s="294" t="str">
        <f t="shared" si="35"/>
        <v/>
      </c>
      <c r="AB258" s="294" t="str">
        <f t="shared" si="35"/>
        <v/>
      </c>
      <c r="AC258" s="294" t="str">
        <f t="shared" si="35"/>
        <v/>
      </c>
      <c r="AD258" s="294" t="str">
        <f t="shared" si="35"/>
        <v/>
      </c>
      <c r="AE258" s="32"/>
    </row>
    <row r="259" spans="1:31" x14ac:dyDescent="0.2">
      <c r="A259" s="289">
        <f t="shared" si="34"/>
        <v>43354</v>
      </c>
      <c r="B259" s="290">
        <f t="shared" si="32"/>
        <v>43354</v>
      </c>
      <c r="C259" s="303" t="s">
        <v>2</v>
      </c>
      <c r="W259" s="285">
        <f t="shared" si="33"/>
        <v>2</v>
      </c>
      <c r="X259" s="294" t="str">
        <f t="shared" si="31"/>
        <v/>
      </c>
      <c r="Y259" s="294" t="str">
        <f t="shared" si="35"/>
        <v>GBH</v>
      </c>
      <c r="Z259" s="294" t="str">
        <f t="shared" si="35"/>
        <v/>
      </c>
      <c r="AA259" s="294" t="str">
        <f t="shared" si="35"/>
        <v/>
      </c>
      <c r="AB259" s="294" t="str">
        <f t="shared" si="35"/>
        <v/>
      </c>
      <c r="AC259" s="294" t="str">
        <f t="shared" si="35"/>
        <v/>
      </c>
      <c r="AD259" s="294" t="str">
        <f t="shared" si="35"/>
        <v/>
      </c>
      <c r="AE259" s="32"/>
    </row>
    <row r="260" spans="1:31" x14ac:dyDescent="0.2">
      <c r="A260" s="289">
        <f t="shared" si="34"/>
        <v>43355</v>
      </c>
      <c r="B260" s="290">
        <f t="shared" si="32"/>
        <v>43355</v>
      </c>
      <c r="C260" s="303" t="s">
        <v>200</v>
      </c>
      <c r="W260" s="285">
        <f t="shared" si="33"/>
        <v>3</v>
      </c>
      <c r="X260" s="294" t="str">
        <f t="shared" si="31"/>
        <v/>
      </c>
      <c r="Y260" s="294" t="str">
        <f t="shared" si="35"/>
        <v/>
      </c>
      <c r="Z260" s="294" t="str">
        <f t="shared" si="35"/>
        <v>PJC</v>
      </c>
      <c r="AA260" s="294" t="str">
        <f t="shared" si="35"/>
        <v/>
      </c>
      <c r="AB260" s="294" t="str">
        <f t="shared" si="35"/>
        <v/>
      </c>
      <c r="AC260" s="294" t="str">
        <f t="shared" si="35"/>
        <v/>
      </c>
      <c r="AD260" s="294" t="str">
        <f t="shared" si="35"/>
        <v/>
      </c>
      <c r="AE260" s="32"/>
    </row>
    <row r="261" spans="1:31" x14ac:dyDescent="0.2">
      <c r="A261" s="289">
        <f t="shared" si="34"/>
        <v>43356</v>
      </c>
      <c r="B261" s="290">
        <f t="shared" si="32"/>
        <v>43356</v>
      </c>
      <c r="C261" s="303" t="s">
        <v>97</v>
      </c>
      <c r="W261" s="285">
        <f t="shared" si="33"/>
        <v>4</v>
      </c>
      <c r="X261" s="294" t="str">
        <f t="shared" si="31"/>
        <v/>
      </c>
      <c r="Y261" s="294" t="str">
        <f t="shared" si="35"/>
        <v/>
      </c>
      <c r="Z261" s="294" t="str">
        <f t="shared" si="35"/>
        <v/>
      </c>
      <c r="AA261" s="294" t="str">
        <f t="shared" si="35"/>
        <v>HLT</v>
      </c>
      <c r="AB261" s="294" t="str">
        <f t="shared" si="35"/>
        <v/>
      </c>
      <c r="AC261" s="294" t="str">
        <f t="shared" si="35"/>
        <v/>
      </c>
      <c r="AD261" s="294" t="str">
        <f t="shared" si="35"/>
        <v/>
      </c>
      <c r="AE261" s="32"/>
    </row>
    <row r="262" spans="1:31" x14ac:dyDescent="0.2">
      <c r="A262" s="289">
        <f t="shared" si="34"/>
        <v>43357</v>
      </c>
      <c r="B262" s="290">
        <f t="shared" si="32"/>
        <v>43357</v>
      </c>
      <c r="C262" s="303" t="s">
        <v>239</v>
      </c>
      <c r="W262" s="285">
        <f t="shared" si="33"/>
        <v>5</v>
      </c>
      <c r="X262" s="294" t="str">
        <f t="shared" si="31"/>
        <v/>
      </c>
      <c r="Y262" s="294" t="str">
        <f t="shared" si="35"/>
        <v/>
      </c>
      <c r="Z262" s="294" t="str">
        <f t="shared" si="35"/>
        <v/>
      </c>
      <c r="AA262" s="294" t="str">
        <f t="shared" si="35"/>
        <v/>
      </c>
      <c r="AB262" s="294" t="str">
        <f t="shared" si="35"/>
        <v>REC</v>
      </c>
      <c r="AC262" s="294" t="str">
        <f t="shared" si="35"/>
        <v/>
      </c>
      <c r="AD262" s="294" t="str">
        <f t="shared" si="35"/>
        <v/>
      </c>
      <c r="AE262" s="32"/>
    </row>
    <row r="263" spans="1:31" x14ac:dyDescent="0.2">
      <c r="A263" s="289">
        <f t="shared" si="34"/>
        <v>43358</v>
      </c>
      <c r="B263" s="290">
        <f t="shared" si="32"/>
        <v>43358</v>
      </c>
      <c r="C263" s="303" t="s">
        <v>65</v>
      </c>
      <c r="E263" s="41" t="s">
        <v>117</v>
      </c>
      <c r="W263" s="285">
        <f t="shared" si="33"/>
        <v>6</v>
      </c>
      <c r="X263" s="294" t="str">
        <f t="shared" si="31"/>
        <v/>
      </c>
      <c r="Y263" s="294" t="str">
        <f t="shared" si="35"/>
        <v/>
      </c>
      <c r="Z263" s="294" t="str">
        <f t="shared" si="35"/>
        <v/>
      </c>
      <c r="AA263" s="294" t="str">
        <f t="shared" si="35"/>
        <v/>
      </c>
      <c r="AB263" s="294" t="str">
        <f t="shared" si="35"/>
        <v/>
      </c>
      <c r="AC263" s="294" t="str">
        <f t="shared" si="35"/>
        <v>LDP</v>
      </c>
      <c r="AD263" s="294" t="str">
        <f t="shared" si="35"/>
        <v/>
      </c>
      <c r="AE263" s="32"/>
    </row>
    <row r="264" spans="1:31" x14ac:dyDescent="0.2">
      <c r="A264" s="289">
        <f t="shared" si="34"/>
        <v>43359</v>
      </c>
      <c r="B264" s="290">
        <f t="shared" si="32"/>
        <v>43359</v>
      </c>
      <c r="C264" s="303" t="s">
        <v>65</v>
      </c>
      <c r="E264" s="41" t="s">
        <v>117</v>
      </c>
      <c r="W264" s="285">
        <f t="shared" si="33"/>
        <v>7</v>
      </c>
      <c r="X264" s="294" t="str">
        <f t="shared" si="31"/>
        <v/>
      </c>
      <c r="Y264" s="294" t="str">
        <f t="shared" si="35"/>
        <v/>
      </c>
      <c r="Z264" s="294" t="str">
        <f t="shared" si="35"/>
        <v/>
      </c>
      <c r="AA264" s="294" t="str">
        <f t="shared" si="35"/>
        <v/>
      </c>
      <c r="AB264" s="294" t="str">
        <f t="shared" si="35"/>
        <v/>
      </c>
      <c r="AC264" s="294" t="str">
        <f t="shared" si="35"/>
        <v/>
      </c>
      <c r="AD264" s="294" t="str">
        <f t="shared" si="35"/>
        <v>LDP</v>
      </c>
      <c r="AE264" s="32"/>
    </row>
    <row r="265" spans="1:31" x14ac:dyDescent="0.2">
      <c r="A265" s="289">
        <f t="shared" si="34"/>
        <v>43360</v>
      </c>
      <c r="B265" s="290">
        <f t="shared" si="32"/>
        <v>43360</v>
      </c>
      <c r="C265" s="303" t="s">
        <v>14</v>
      </c>
      <c r="W265" s="285">
        <f t="shared" si="33"/>
        <v>1</v>
      </c>
      <c r="X265" s="294" t="str">
        <f t="shared" si="31"/>
        <v>RJR</v>
      </c>
      <c r="Y265" s="294" t="str">
        <f t="shared" si="35"/>
        <v/>
      </c>
      <c r="Z265" s="294" t="str">
        <f t="shared" si="35"/>
        <v/>
      </c>
      <c r="AA265" s="294" t="str">
        <f t="shared" si="35"/>
        <v/>
      </c>
      <c r="AB265" s="294" t="str">
        <f t="shared" si="35"/>
        <v/>
      </c>
      <c r="AC265" s="294" t="str">
        <f t="shared" si="35"/>
        <v/>
      </c>
      <c r="AD265" s="294" t="str">
        <f t="shared" si="35"/>
        <v/>
      </c>
      <c r="AE265" s="32"/>
    </row>
    <row r="266" spans="1:31" x14ac:dyDescent="0.2">
      <c r="A266" s="289">
        <f t="shared" si="34"/>
        <v>43361</v>
      </c>
      <c r="B266" s="290">
        <f t="shared" si="32"/>
        <v>43361</v>
      </c>
      <c r="C266" s="303" t="s">
        <v>100</v>
      </c>
      <c r="W266" s="285">
        <f t="shared" si="33"/>
        <v>2</v>
      </c>
      <c r="X266" s="294" t="str">
        <f t="shared" si="31"/>
        <v/>
      </c>
      <c r="Y266" s="294" t="str">
        <f t="shared" si="35"/>
        <v>SPF</v>
      </c>
      <c r="Z266" s="294" t="str">
        <f t="shared" si="35"/>
        <v/>
      </c>
      <c r="AA266" s="294" t="str">
        <f t="shared" si="35"/>
        <v/>
      </c>
      <c r="AB266" s="294" t="str">
        <f t="shared" si="35"/>
        <v/>
      </c>
      <c r="AC266" s="294" t="str">
        <f t="shared" si="35"/>
        <v/>
      </c>
      <c r="AD266" s="294" t="str">
        <f t="shared" si="35"/>
        <v/>
      </c>
      <c r="AE266" s="32"/>
    </row>
    <row r="267" spans="1:31" x14ac:dyDescent="0.2">
      <c r="A267" s="289">
        <f t="shared" si="34"/>
        <v>43362</v>
      </c>
      <c r="B267" s="290">
        <f t="shared" si="32"/>
        <v>43362</v>
      </c>
      <c r="C267" s="303" t="s">
        <v>15</v>
      </c>
      <c r="W267" s="285">
        <f t="shared" si="33"/>
        <v>3</v>
      </c>
      <c r="X267" s="294" t="str">
        <f t="shared" si="31"/>
        <v/>
      </c>
      <c r="Y267" s="294" t="str">
        <f t="shared" si="35"/>
        <v/>
      </c>
      <c r="Z267" s="294" t="str">
        <f t="shared" si="35"/>
        <v>MFS</v>
      </c>
      <c r="AA267" s="294" t="str">
        <f t="shared" si="35"/>
        <v/>
      </c>
      <c r="AB267" s="294" t="str">
        <f t="shared" si="35"/>
        <v/>
      </c>
      <c r="AC267" s="294" t="str">
        <f t="shared" si="35"/>
        <v/>
      </c>
      <c r="AD267" s="294" t="str">
        <f t="shared" si="35"/>
        <v/>
      </c>
      <c r="AE267" s="32"/>
    </row>
    <row r="268" spans="1:31" x14ac:dyDescent="0.2">
      <c r="A268" s="289">
        <f t="shared" si="34"/>
        <v>43363</v>
      </c>
      <c r="B268" s="290">
        <f t="shared" si="32"/>
        <v>43363</v>
      </c>
      <c r="C268" s="303" t="s">
        <v>93</v>
      </c>
      <c r="W268" s="285">
        <f t="shared" si="33"/>
        <v>4</v>
      </c>
      <c r="X268" s="294" t="str">
        <f t="shared" si="31"/>
        <v/>
      </c>
      <c r="Y268" s="294" t="str">
        <f t="shared" si="35"/>
        <v/>
      </c>
      <c r="Z268" s="294" t="str">
        <f t="shared" si="35"/>
        <v/>
      </c>
      <c r="AA268" s="294" t="str">
        <f t="shared" si="35"/>
        <v>CJM</v>
      </c>
      <c r="AB268" s="294" t="str">
        <f t="shared" si="35"/>
        <v/>
      </c>
      <c r="AC268" s="294" t="str">
        <f t="shared" si="35"/>
        <v/>
      </c>
      <c r="AD268" s="294" t="str">
        <f t="shared" si="35"/>
        <v/>
      </c>
      <c r="AE268" s="32"/>
    </row>
    <row r="269" spans="1:31" x14ac:dyDescent="0.2">
      <c r="A269" s="289">
        <f t="shared" si="34"/>
        <v>43364</v>
      </c>
      <c r="B269" s="290">
        <f t="shared" si="32"/>
        <v>43364</v>
      </c>
      <c r="C269" s="303" t="s">
        <v>68</v>
      </c>
      <c r="W269" s="285">
        <f t="shared" si="33"/>
        <v>5</v>
      </c>
      <c r="X269" s="294" t="str">
        <f t="shared" si="31"/>
        <v/>
      </c>
      <c r="Y269" s="294" t="str">
        <f t="shared" si="35"/>
        <v/>
      </c>
      <c r="Z269" s="294" t="str">
        <f t="shared" si="35"/>
        <v/>
      </c>
      <c r="AA269" s="294" t="str">
        <f t="shared" si="35"/>
        <v/>
      </c>
      <c r="AB269" s="294" t="str">
        <f t="shared" si="35"/>
        <v>AJR</v>
      </c>
      <c r="AC269" s="294" t="str">
        <f t="shared" si="35"/>
        <v/>
      </c>
      <c r="AD269" s="294" t="str">
        <f t="shared" si="35"/>
        <v/>
      </c>
      <c r="AE269" s="32"/>
    </row>
    <row r="270" spans="1:31" x14ac:dyDescent="0.2">
      <c r="A270" s="289">
        <f t="shared" si="34"/>
        <v>43365</v>
      </c>
      <c r="B270" s="290">
        <f t="shared" si="32"/>
        <v>43365</v>
      </c>
      <c r="C270" s="303" t="s">
        <v>68</v>
      </c>
      <c r="W270" s="285">
        <f t="shared" si="33"/>
        <v>6</v>
      </c>
      <c r="X270" s="294" t="str">
        <f t="shared" si="31"/>
        <v/>
      </c>
      <c r="Y270" s="294" t="str">
        <f t="shared" si="35"/>
        <v/>
      </c>
      <c r="Z270" s="294" t="str">
        <f t="shared" si="35"/>
        <v/>
      </c>
      <c r="AA270" s="294" t="str">
        <f t="shared" si="35"/>
        <v/>
      </c>
      <c r="AB270" s="294" t="str">
        <f t="shared" si="35"/>
        <v/>
      </c>
      <c r="AC270" s="294" t="str">
        <f t="shared" si="35"/>
        <v>AJR</v>
      </c>
      <c r="AD270" s="294" t="str">
        <f t="shared" si="35"/>
        <v/>
      </c>
      <c r="AE270" s="32"/>
    </row>
    <row r="271" spans="1:31" x14ac:dyDescent="0.2">
      <c r="A271" s="289">
        <f t="shared" si="34"/>
        <v>43366</v>
      </c>
      <c r="B271" s="290">
        <f t="shared" si="32"/>
        <v>43366</v>
      </c>
      <c r="C271" s="303" t="s">
        <v>68</v>
      </c>
      <c r="W271" s="285">
        <f t="shared" si="33"/>
        <v>7</v>
      </c>
      <c r="X271" s="294" t="str">
        <f t="shared" si="31"/>
        <v/>
      </c>
      <c r="Y271" s="294" t="str">
        <f t="shared" si="35"/>
        <v/>
      </c>
      <c r="Z271" s="294" t="str">
        <f t="shared" si="35"/>
        <v/>
      </c>
      <c r="AA271" s="294" t="str">
        <f t="shared" si="35"/>
        <v/>
      </c>
      <c r="AB271" s="294" t="str">
        <f t="shared" si="35"/>
        <v/>
      </c>
      <c r="AC271" s="294" t="str">
        <f t="shared" si="35"/>
        <v/>
      </c>
      <c r="AD271" s="294" t="str">
        <f t="shared" si="35"/>
        <v>AJR</v>
      </c>
      <c r="AE271" s="32"/>
    </row>
    <row r="272" spans="1:31" x14ac:dyDescent="0.2">
      <c r="A272" s="289">
        <f t="shared" si="34"/>
        <v>43367</v>
      </c>
      <c r="B272" s="290">
        <f t="shared" si="32"/>
        <v>43367</v>
      </c>
      <c r="C272" s="303" t="s">
        <v>200</v>
      </c>
      <c r="W272" s="285">
        <f t="shared" si="33"/>
        <v>1</v>
      </c>
      <c r="X272" s="294" t="str">
        <f t="shared" si="31"/>
        <v>PJC</v>
      </c>
      <c r="Y272" s="294" t="str">
        <f t="shared" si="35"/>
        <v/>
      </c>
      <c r="Z272" s="294" t="str">
        <f t="shared" si="35"/>
        <v/>
      </c>
      <c r="AA272" s="294" t="str">
        <f t="shared" si="35"/>
        <v/>
      </c>
      <c r="AB272" s="294" t="str">
        <f t="shared" si="35"/>
        <v/>
      </c>
      <c r="AC272" s="294" t="str">
        <f t="shared" si="35"/>
        <v/>
      </c>
      <c r="AD272" s="294" t="str">
        <f t="shared" si="35"/>
        <v/>
      </c>
      <c r="AE272" s="32"/>
    </row>
    <row r="273" spans="1:31" x14ac:dyDescent="0.2">
      <c r="A273" s="289">
        <f t="shared" si="34"/>
        <v>43368</v>
      </c>
      <c r="B273" s="290">
        <f t="shared" si="32"/>
        <v>43368</v>
      </c>
      <c r="C273" s="303" t="s">
        <v>99</v>
      </c>
      <c r="W273" s="285">
        <f t="shared" si="33"/>
        <v>2</v>
      </c>
      <c r="X273" s="294" t="str">
        <f t="shared" si="31"/>
        <v/>
      </c>
      <c r="Y273" s="294" t="str">
        <f t="shared" si="35"/>
        <v>RAC</v>
      </c>
      <c r="Z273" s="294" t="str">
        <f t="shared" si="35"/>
        <v/>
      </c>
      <c r="AA273" s="294" t="str">
        <f t="shared" si="35"/>
        <v/>
      </c>
      <c r="AB273" s="294" t="str">
        <f t="shared" si="35"/>
        <v/>
      </c>
      <c r="AC273" s="294" t="str">
        <f t="shared" si="35"/>
        <v/>
      </c>
      <c r="AD273" s="294" t="str">
        <f t="shared" si="35"/>
        <v/>
      </c>
      <c r="AE273" s="32"/>
    </row>
    <row r="274" spans="1:31" x14ac:dyDescent="0.2">
      <c r="A274" s="289">
        <f t="shared" si="34"/>
        <v>43369</v>
      </c>
      <c r="B274" s="290">
        <f t="shared" si="32"/>
        <v>43369</v>
      </c>
      <c r="C274" s="303" t="s">
        <v>6</v>
      </c>
      <c r="W274" s="285">
        <f t="shared" si="33"/>
        <v>3</v>
      </c>
      <c r="X274" s="294" t="str">
        <f t="shared" si="31"/>
        <v/>
      </c>
      <c r="Y274" s="294" t="str">
        <f t="shared" si="35"/>
        <v/>
      </c>
      <c r="Z274" s="294" t="str">
        <f t="shared" si="35"/>
        <v>GAH</v>
      </c>
      <c r="AA274" s="294" t="str">
        <f t="shared" si="35"/>
        <v/>
      </c>
      <c r="AB274" s="294" t="str">
        <f t="shared" si="35"/>
        <v/>
      </c>
      <c r="AC274" s="294" t="str">
        <f t="shared" si="35"/>
        <v/>
      </c>
      <c r="AD274" s="294" t="str">
        <f t="shared" si="35"/>
        <v/>
      </c>
      <c r="AE274" s="32"/>
    </row>
    <row r="275" spans="1:31" x14ac:dyDescent="0.2">
      <c r="A275" s="289">
        <f t="shared" si="34"/>
        <v>43370</v>
      </c>
      <c r="B275" s="290">
        <f t="shared" si="32"/>
        <v>43370</v>
      </c>
      <c r="C275" s="303" t="s">
        <v>96</v>
      </c>
      <c r="W275" s="285">
        <f t="shared" si="33"/>
        <v>4</v>
      </c>
      <c r="X275" s="294" t="str">
        <f t="shared" si="31"/>
        <v/>
      </c>
      <c r="Y275" s="294" t="str">
        <f t="shared" si="35"/>
        <v/>
      </c>
      <c r="Z275" s="294" t="str">
        <f t="shared" si="35"/>
        <v/>
      </c>
      <c r="AA275" s="294" t="str">
        <f t="shared" si="35"/>
        <v>PRS</v>
      </c>
      <c r="AB275" s="294" t="str">
        <f t="shared" si="35"/>
        <v/>
      </c>
      <c r="AC275" s="294" t="str">
        <f t="shared" si="35"/>
        <v/>
      </c>
      <c r="AD275" s="294" t="str">
        <f t="shared" si="35"/>
        <v/>
      </c>
      <c r="AE275" s="32"/>
    </row>
    <row r="276" spans="1:31" x14ac:dyDescent="0.2">
      <c r="A276" s="289">
        <f t="shared" si="34"/>
        <v>43371</v>
      </c>
      <c r="B276" s="290">
        <f t="shared" si="32"/>
        <v>43371</v>
      </c>
      <c r="C276" s="303" t="s">
        <v>97</v>
      </c>
      <c r="W276" s="285">
        <f t="shared" si="33"/>
        <v>5</v>
      </c>
      <c r="X276" s="294" t="str">
        <f t="shared" si="31"/>
        <v/>
      </c>
      <c r="Y276" s="294" t="str">
        <f t="shared" si="35"/>
        <v/>
      </c>
      <c r="Z276" s="294" t="str">
        <f t="shared" si="35"/>
        <v/>
      </c>
      <c r="AA276" s="294" t="str">
        <f t="shared" si="35"/>
        <v/>
      </c>
      <c r="AB276" s="294" t="str">
        <f t="shared" si="35"/>
        <v>HLT</v>
      </c>
      <c r="AC276" s="294" t="str">
        <f t="shared" si="35"/>
        <v/>
      </c>
      <c r="AD276" s="294" t="str">
        <f t="shared" si="35"/>
        <v/>
      </c>
      <c r="AE276" s="32"/>
    </row>
    <row r="277" spans="1:31" x14ac:dyDescent="0.2">
      <c r="A277" s="289">
        <f t="shared" si="34"/>
        <v>43372</v>
      </c>
      <c r="B277" s="290">
        <f t="shared" si="32"/>
        <v>43372</v>
      </c>
      <c r="C277" s="303" t="s">
        <v>94</v>
      </c>
      <c r="E277" s="41" t="s">
        <v>117</v>
      </c>
      <c r="W277" s="285">
        <f t="shared" si="33"/>
        <v>6</v>
      </c>
      <c r="X277" s="294" t="str">
        <f t="shared" si="31"/>
        <v/>
      </c>
      <c r="Y277" s="294" t="str">
        <f t="shared" si="35"/>
        <v/>
      </c>
      <c r="Z277" s="294" t="str">
        <f t="shared" si="35"/>
        <v/>
      </c>
      <c r="AA277" s="294" t="str">
        <f t="shared" si="35"/>
        <v/>
      </c>
      <c r="AB277" s="294" t="str">
        <f t="shared" si="35"/>
        <v/>
      </c>
      <c r="AC277" s="294" t="str">
        <f t="shared" si="35"/>
        <v>DJM</v>
      </c>
      <c r="AD277" s="294" t="str">
        <f t="shared" si="35"/>
        <v/>
      </c>
      <c r="AE277" s="32"/>
    </row>
    <row r="278" spans="1:31" x14ac:dyDescent="0.2">
      <c r="A278" s="289">
        <f t="shared" si="34"/>
        <v>43373</v>
      </c>
      <c r="B278" s="290">
        <f t="shared" si="32"/>
        <v>43373</v>
      </c>
      <c r="C278" s="303" t="s">
        <v>94</v>
      </c>
      <c r="E278" s="41" t="s">
        <v>117</v>
      </c>
      <c r="W278" s="285">
        <f t="shared" si="33"/>
        <v>7</v>
      </c>
      <c r="X278" s="294" t="str">
        <f t="shared" si="31"/>
        <v/>
      </c>
      <c r="Y278" s="294" t="str">
        <f t="shared" si="35"/>
        <v/>
      </c>
      <c r="Z278" s="294" t="str">
        <f t="shared" si="35"/>
        <v/>
      </c>
      <c r="AA278" s="294" t="str">
        <f t="shared" si="35"/>
        <v/>
      </c>
      <c r="AB278" s="294" t="str">
        <f t="shared" si="35"/>
        <v/>
      </c>
      <c r="AC278" s="294" t="str">
        <f t="shared" si="35"/>
        <v/>
      </c>
      <c r="AD278" s="294" t="str">
        <f t="shared" si="35"/>
        <v>DJM</v>
      </c>
      <c r="AE278" s="32"/>
    </row>
    <row r="279" spans="1:31" x14ac:dyDescent="0.2">
      <c r="A279" s="289">
        <f t="shared" si="34"/>
        <v>43374</v>
      </c>
      <c r="B279" s="290">
        <f t="shared" si="32"/>
        <v>43374</v>
      </c>
      <c r="C279" s="303" t="s">
        <v>127</v>
      </c>
      <c r="W279" s="285">
        <f t="shared" si="33"/>
        <v>1</v>
      </c>
      <c r="X279" s="294" t="str">
        <f t="shared" si="31"/>
        <v>JGE</v>
      </c>
      <c r="Y279" s="294" t="str">
        <f t="shared" si="35"/>
        <v/>
      </c>
      <c r="Z279" s="294" t="str">
        <f t="shared" si="35"/>
        <v/>
      </c>
      <c r="AA279" s="294" t="str">
        <f t="shared" si="35"/>
        <v/>
      </c>
      <c r="AB279" s="294" t="str">
        <f t="shared" si="35"/>
        <v/>
      </c>
      <c r="AC279" s="294" t="str">
        <f t="shared" si="35"/>
        <v/>
      </c>
      <c r="AD279" s="294" t="str">
        <f t="shared" si="35"/>
        <v/>
      </c>
      <c r="AE279" s="32"/>
    </row>
    <row r="280" spans="1:31" x14ac:dyDescent="0.2">
      <c r="A280" s="289">
        <f t="shared" si="34"/>
        <v>43375</v>
      </c>
      <c r="B280" s="290">
        <f t="shared" si="32"/>
        <v>43375</v>
      </c>
      <c r="C280" s="303" t="s">
        <v>65</v>
      </c>
      <c r="W280" s="285">
        <f t="shared" si="33"/>
        <v>2</v>
      </c>
      <c r="X280" s="294" t="str">
        <f t="shared" ref="X280:X343" si="36">IF($W280=X$3,$C280,"")</f>
        <v/>
      </c>
      <c r="Y280" s="294" t="str">
        <f t="shared" si="35"/>
        <v>LDP</v>
      </c>
      <c r="Z280" s="294" t="str">
        <f t="shared" si="35"/>
        <v/>
      </c>
      <c r="AA280" s="294" t="str">
        <f t="shared" si="35"/>
        <v/>
      </c>
      <c r="AB280" s="294" t="str">
        <f t="shared" si="35"/>
        <v/>
      </c>
      <c r="AC280" s="294" t="str">
        <f t="shared" si="35"/>
        <v/>
      </c>
      <c r="AD280" s="294" t="str">
        <f t="shared" si="35"/>
        <v/>
      </c>
      <c r="AE280" s="32"/>
    </row>
    <row r="281" spans="1:31" x14ac:dyDescent="0.2">
      <c r="A281" s="289">
        <f t="shared" si="34"/>
        <v>43376</v>
      </c>
      <c r="B281" s="290">
        <f t="shared" si="32"/>
        <v>43376</v>
      </c>
      <c r="C281" s="303" t="s">
        <v>2</v>
      </c>
      <c r="W281" s="285">
        <f t="shared" si="33"/>
        <v>3</v>
      </c>
      <c r="X281" s="294" t="str">
        <f t="shared" si="36"/>
        <v/>
      </c>
      <c r="Y281" s="294" t="str">
        <f t="shared" si="35"/>
        <v/>
      </c>
      <c r="Z281" s="294" t="str">
        <f t="shared" si="35"/>
        <v>GBH</v>
      </c>
      <c r="AA281" s="294" t="str">
        <f t="shared" si="35"/>
        <v/>
      </c>
      <c r="AB281" s="294" t="str">
        <f t="shared" si="35"/>
        <v/>
      </c>
      <c r="AC281" s="294" t="str">
        <f t="shared" si="35"/>
        <v/>
      </c>
      <c r="AD281" s="294" t="str">
        <f t="shared" si="35"/>
        <v/>
      </c>
      <c r="AE281" s="32"/>
    </row>
    <row r="282" spans="1:31" x14ac:dyDescent="0.2">
      <c r="A282" s="289">
        <f t="shared" si="34"/>
        <v>43377</v>
      </c>
      <c r="B282" s="290">
        <f t="shared" si="32"/>
        <v>43377</v>
      </c>
      <c r="C282" s="303" t="s">
        <v>7</v>
      </c>
      <c r="W282" s="285">
        <f t="shared" si="33"/>
        <v>4</v>
      </c>
      <c r="X282" s="294" t="str">
        <f t="shared" si="36"/>
        <v/>
      </c>
      <c r="Y282" s="294" t="str">
        <f t="shared" si="35"/>
        <v/>
      </c>
      <c r="Z282" s="294" t="str">
        <f t="shared" si="35"/>
        <v/>
      </c>
      <c r="AA282" s="294" t="str">
        <f t="shared" si="35"/>
        <v>DBC</v>
      </c>
      <c r="AB282" s="294" t="str">
        <f t="shared" si="35"/>
        <v/>
      </c>
      <c r="AC282" s="294" t="str">
        <f t="shared" si="35"/>
        <v/>
      </c>
      <c r="AD282" s="294" t="str">
        <f t="shared" si="35"/>
        <v/>
      </c>
      <c r="AE282" s="32"/>
    </row>
    <row r="283" spans="1:31" x14ac:dyDescent="0.2">
      <c r="A283" s="289">
        <f t="shared" si="34"/>
        <v>43378</v>
      </c>
      <c r="B283" s="290">
        <f t="shared" si="32"/>
        <v>43378</v>
      </c>
      <c r="C283" s="303" t="s">
        <v>94</v>
      </c>
      <c r="E283" s="41" t="s">
        <v>117</v>
      </c>
      <c r="W283" s="285">
        <f t="shared" si="33"/>
        <v>5</v>
      </c>
      <c r="X283" s="294" t="str">
        <f t="shared" si="36"/>
        <v/>
      </c>
      <c r="Y283" s="294" t="str">
        <f t="shared" si="35"/>
        <v/>
      </c>
      <c r="Z283" s="294" t="str">
        <f t="shared" si="35"/>
        <v/>
      </c>
      <c r="AA283" s="294" t="str">
        <f t="shared" si="35"/>
        <v/>
      </c>
      <c r="AB283" s="294" t="str">
        <f t="shared" si="35"/>
        <v>DJM</v>
      </c>
      <c r="AC283" s="294" t="str">
        <f t="shared" si="35"/>
        <v/>
      </c>
      <c r="AD283" s="294" t="str">
        <f t="shared" si="35"/>
        <v/>
      </c>
      <c r="AE283" s="32"/>
    </row>
    <row r="284" spans="1:31" x14ac:dyDescent="0.2">
      <c r="A284" s="289">
        <f t="shared" si="34"/>
        <v>43379</v>
      </c>
      <c r="B284" s="290">
        <f t="shared" si="32"/>
        <v>43379</v>
      </c>
      <c r="C284" s="303" t="s">
        <v>200</v>
      </c>
      <c r="W284" s="285">
        <f t="shared" si="33"/>
        <v>6</v>
      </c>
      <c r="X284" s="294" t="str">
        <f t="shared" si="36"/>
        <v/>
      </c>
      <c r="Y284" s="294" t="str">
        <f t="shared" si="35"/>
        <v/>
      </c>
      <c r="Z284" s="294" t="str">
        <f t="shared" si="35"/>
        <v/>
      </c>
      <c r="AA284" s="294" t="str">
        <f t="shared" si="35"/>
        <v/>
      </c>
      <c r="AB284" s="294" t="str">
        <f t="shared" si="35"/>
        <v/>
      </c>
      <c r="AC284" s="294" t="str">
        <f t="shared" si="35"/>
        <v>PJC</v>
      </c>
      <c r="AD284" s="294" t="str">
        <f t="shared" si="35"/>
        <v/>
      </c>
      <c r="AE284" s="32"/>
    </row>
    <row r="285" spans="1:31" x14ac:dyDescent="0.2">
      <c r="A285" s="289">
        <f t="shared" si="34"/>
        <v>43380</v>
      </c>
      <c r="B285" s="290">
        <f t="shared" si="32"/>
        <v>43380</v>
      </c>
      <c r="C285" s="303" t="s">
        <v>200</v>
      </c>
      <c r="W285" s="285">
        <f t="shared" si="33"/>
        <v>7</v>
      </c>
      <c r="X285" s="294" t="str">
        <f t="shared" si="36"/>
        <v/>
      </c>
      <c r="Y285" s="294" t="str">
        <f t="shared" si="35"/>
        <v/>
      </c>
      <c r="Z285" s="294" t="str">
        <f t="shared" si="35"/>
        <v/>
      </c>
      <c r="AA285" s="294" t="str">
        <f t="shared" si="35"/>
        <v/>
      </c>
      <c r="AB285" s="294" t="str">
        <f t="shared" si="35"/>
        <v/>
      </c>
      <c r="AC285" s="294" t="str">
        <f t="shared" si="35"/>
        <v/>
      </c>
      <c r="AD285" s="294" t="str">
        <f t="shared" si="35"/>
        <v>PJC</v>
      </c>
      <c r="AE285" s="32"/>
    </row>
    <row r="286" spans="1:31" x14ac:dyDescent="0.2">
      <c r="A286" s="289">
        <f t="shared" si="34"/>
        <v>43381</v>
      </c>
      <c r="B286" s="290">
        <f t="shared" si="32"/>
        <v>43381</v>
      </c>
      <c r="C286" s="303" t="s">
        <v>239</v>
      </c>
      <c r="W286" s="285">
        <f t="shared" si="33"/>
        <v>1</v>
      </c>
      <c r="X286" s="294" t="str">
        <f t="shared" si="36"/>
        <v>REC</v>
      </c>
      <c r="Y286" s="294" t="str">
        <f t="shared" si="35"/>
        <v/>
      </c>
      <c r="Z286" s="294" t="str">
        <f t="shared" si="35"/>
        <v/>
      </c>
      <c r="AA286" s="294" t="str">
        <f t="shared" si="35"/>
        <v/>
      </c>
      <c r="AB286" s="294" t="str">
        <f t="shared" si="35"/>
        <v/>
      </c>
      <c r="AC286" s="294" t="str">
        <f t="shared" si="35"/>
        <v/>
      </c>
      <c r="AD286" s="294" t="str">
        <f t="shared" si="35"/>
        <v/>
      </c>
      <c r="AE286" s="32"/>
    </row>
    <row r="287" spans="1:31" x14ac:dyDescent="0.2">
      <c r="A287" s="289">
        <f t="shared" si="34"/>
        <v>43382</v>
      </c>
      <c r="B287" s="290">
        <f t="shared" si="32"/>
        <v>43382</v>
      </c>
      <c r="C287" s="303" t="s">
        <v>14</v>
      </c>
      <c r="W287" s="285">
        <f t="shared" si="33"/>
        <v>2</v>
      </c>
      <c r="X287" s="294" t="str">
        <f t="shared" si="36"/>
        <v/>
      </c>
      <c r="Y287" s="294" t="str">
        <f t="shared" si="35"/>
        <v>RJR</v>
      </c>
      <c r="Z287" s="294" t="str">
        <f t="shared" si="35"/>
        <v/>
      </c>
      <c r="AA287" s="294" t="str">
        <f t="shared" si="35"/>
        <v/>
      </c>
      <c r="AB287" s="294" t="str">
        <f t="shared" si="35"/>
        <v/>
      </c>
      <c r="AC287" s="294" t="str">
        <f t="shared" si="35"/>
        <v/>
      </c>
      <c r="AD287" s="294" t="str">
        <f t="shared" si="35"/>
        <v/>
      </c>
      <c r="AE287" s="32"/>
    </row>
    <row r="288" spans="1:31" x14ac:dyDescent="0.2">
      <c r="A288" s="289">
        <f t="shared" si="34"/>
        <v>43383</v>
      </c>
      <c r="B288" s="290">
        <f t="shared" si="32"/>
        <v>43383</v>
      </c>
      <c r="C288" s="303" t="s">
        <v>100</v>
      </c>
      <c r="W288" s="285">
        <f t="shared" si="33"/>
        <v>3</v>
      </c>
      <c r="X288" s="294" t="str">
        <f t="shared" si="36"/>
        <v/>
      </c>
      <c r="Y288" s="294" t="str">
        <f t="shared" si="35"/>
        <v/>
      </c>
      <c r="Z288" s="294" t="str">
        <f t="shared" si="35"/>
        <v>SPF</v>
      </c>
      <c r="AA288" s="294" t="str">
        <f t="shared" si="35"/>
        <v/>
      </c>
      <c r="AB288" s="294" t="str">
        <f t="shared" si="35"/>
        <v/>
      </c>
      <c r="AC288" s="294" t="str">
        <f t="shared" si="35"/>
        <v/>
      </c>
      <c r="AD288" s="294" t="str">
        <f t="shared" si="35"/>
        <v/>
      </c>
      <c r="AE288" s="32"/>
    </row>
    <row r="289" spans="1:31" x14ac:dyDescent="0.2">
      <c r="A289" s="289">
        <f t="shared" si="34"/>
        <v>43384</v>
      </c>
      <c r="B289" s="290">
        <f t="shared" si="32"/>
        <v>43384</v>
      </c>
      <c r="C289" s="303" t="s">
        <v>6</v>
      </c>
      <c r="W289" s="285">
        <f t="shared" si="33"/>
        <v>4</v>
      </c>
      <c r="X289" s="294" t="str">
        <f t="shared" si="36"/>
        <v/>
      </c>
      <c r="Y289" s="294" t="str">
        <f t="shared" si="35"/>
        <v/>
      </c>
      <c r="Z289" s="294" t="str">
        <f t="shared" si="35"/>
        <v/>
      </c>
      <c r="AA289" s="294" t="str">
        <f t="shared" si="35"/>
        <v>GAH</v>
      </c>
      <c r="AB289" s="294" t="str">
        <f t="shared" si="35"/>
        <v/>
      </c>
      <c r="AC289" s="294" t="str">
        <f t="shared" si="35"/>
        <v/>
      </c>
      <c r="AD289" s="294" t="str">
        <f t="shared" si="35"/>
        <v/>
      </c>
      <c r="AE289" s="32"/>
    </row>
    <row r="290" spans="1:31" x14ac:dyDescent="0.2">
      <c r="A290" s="289">
        <f t="shared" si="34"/>
        <v>43385</v>
      </c>
      <c r="B290" s="290">
        <f t="shared" si="32"/>
        <v>43385</v>
      </c>
      <c r="C290" s="303" t="s">
        <v>93</v>
      </c>
      <c r="W290" s="285">
        <f t="shared" si="33"/>
        <v>5</v>
      </c>
      <c r="X290" s="294" t="str">
        <f t="shared" si="36"/>
        <v/>
      </c>
      <c r="Y290" s="294" t="str">
        <f t="shared" si="35"/>
        <v/>
      </c>
      <c r="Z290" s="294" t="str">
        <f t="shared" si="35"/>
        <v/>
      </c>
      <c r="AA290" s="294" t="str">
        <f t="shared" si="35"/>
        <v/>
      </c>
      <c r="AB290" s="294" t="str">
        <f t="shared" si="35"/>
        <v>CJM</v>
      </c>
      <c r="AC290" s="294" t="str">
        <f t="shared" si="35"/>
        <v/>
      </c>
      <c r="AD290" s="294" t="str">
        <f t="shared" si="35"/>
        <v/>
      </c>
      <c r="AE290" s="32"/>
    </row>
    <row r="291" spans="1:31" x14ac:dyDescent="0.2">
      <c r="A291" s="289">
        <f t="shared" si="34"/>
        <v>43386</v>
      </c>
      <c r="B291" s="290">
        <f t="shared" si="32"/>
        <v>43386</v>
      </c>
      <c r="C291" s="303" t="s">
        <v>2</v>
      </c>
      <c r="W291" s="285">
        <f t="shared" si="33"/>
        <v>6</v>
      </c>
      <c r="X291" s="294" t="str">
        <f t="shared" si="36"/>
        <v/>
      </c>
      <c r="Y291" s="294" t="str">
        <f t="shared" si="35"/>
        <v/>
      </c>
      <c r="Z291" s="294" t="str">
        <f t="shared" si="35"/>
        <v/>
      </c>
      <c r="AA291" s="294" t="str">
        <f t="shared" si="35"/>
        <v/>
      </c>
      <c r="AB291" s="294" t="str">
        <f t="shared" si="35"/>
        <v/>
      </c>
      <c r="AC291" s="294" t="str">
        <f t="shared" si="35"/>
        <v>GBH</v>
      </c>
      <c r="AD291" s="294" t="str">
        <f t="shared" si="35"/>
        <v/>
      </c>
      <c r="AE291" s="32"/>
    </row>
    <row r="292" spans="1:31" x14ac:dyDescent="0.2">
      <c r="A292" s="289">
        <f t="shared" si="34"/>
        <v>43387</v>
      </c>
      <c r="B292" s="290">
        <f t="shared" si="32"/>
        <v>43387</v>
      </c>
      <c r="C292" s="303" t="s">
        <v>2</v>
      </c>
      <c r="W292" s="285">
        <f t="shared" si="33"/>
        <v>7</v>
      </c>
      <c r="X292" s="294" t="str">
        <f t="shared" si="36"/>
        <v/>
      </c>
      <c r="Y292" s="294" t="str">
        <f t="shared" si="35"/>
        <v/>
      </c>
      <c r="Z292" s="294" t="str">
        <f t="shared" si="35"/>
        <v/>
      </c>
      <c r="AA292" s="294" t="str">
        <f t="shared" si="35"/>
        <v/>
      </c>
      <c r="AB292" s="294" t="str">
        <f t="shared" si="35"/>
        <v/>
      </c>
      <c r="AC292" s="294" t="str">
        <f t="shared" si="35"/>
        <v/>
      </c>
      <c r="AD292" s="294" t="str">
        <f t="shared" si="35"/>
        <v>GBH</v>
      </c>
      <c r="AE292" s="32"/>
    </row>
    <row r="293" spans="1:31" x14ac:dyDescent="0.2">
      <c r="A293" s="289">
        <f t="shared" si="34"/>
        <v>43388</v>
      </c>
      <c r="B293" s="290">
        <f t="shared" si="32"/>
        <v>43388</v>
      </c>
      <c r="C293" s="303" t="s">
        <v>96</v>
      </c>
      <c r="W293" s="285">
        <f t="shared" si="33"/>
        <v>1</v>
      </c>
      <c r="X293" s="294" t="str">
        <f t="shared" si="36"/>
        <v>PRS</v>
      </c>
      <c r="Y293" s="294" t="str">
        <f t="shared" si="35"/>
        <v/>
      </c>
      <c r="Z293" s="294" t="str">
        <f t="shared" si="35"/>
        <v/>
      </c>
      <c r="AA293" s="294" t="str">
        <f t="shared" si="35"/>
        <v/>
      </c>
      <c r="AB293" s="294" t="str">
        <f t="shared" si="35"/>
        <v/>
      </c>
      <c r="AC293" s="294" t="str">
        <f t="shared" si="35"/>
        <v/>
      </c>
      <c r="AD293" s="294" t="str">
        <f t="shared" si="35"/>
        <v/>
      </c>
      <c r="AE293" s="32"/>
    </row>
    <row r="294" spans="1:31" x14ac:dyDescent="0.2">
      <c r="A294" s="289">
        <f t="shared" si="34"/>
        <v>43389</v>
      </c>
      <c r="B294" s="290">
        <f t="shared" ref="B294:B357" si="37">A294</f>
        <v>43389</v>
      </c>
      <c r="C294" s="303" t="s">
        <v>200</v>
      </c>
      <c r="W294" s="285">
        <f t="shared" ref="W294:W357" si="38">WEEKDAY(A294,2)</f>
        <v>2</v>
      </c>
      <c r="X294" s="294" t="str">
        <f t="shared" si="36"/>
        <v/>
      </c>
      <c r="Y294" s="294" t="str">
        <f t="shared" si="35"/>
        <v>PJC</v>
      </c>
      <c r="Z294" s="294" t="str">
        <f t="shared" si="35"/>
        <v/>
      </c>
      <c r="AA294" s="294" t="str">
        <f t="shared" si="35"/>
        <v/>
      </c>
      <c r="AB294" s="294" t="str">
        <f t="shared" si="35"/>
        <v/>
      </c>
      <c r="AC294" s="294" t="str">
        <f t="shared" si="35"/>
        <v/>
      </c>
      <c r="AD294" s="294" t="str">
        <f t="shared" si="35"/>
        <v/>
      </c>
      <c r="AE294" s="32"/>
    </row>
    <row r="295" spans="1:31" x14ac:dyDescent="0.2">
      <c r="A295" s="289">
        <f t="shared" ref="A295:A358" si="39">A294+1</f>
        <v>43390</v>
      </c>
      <c r="B295" s="290">
        <f t="shared" si="37"/>
        <v>43390</v>
      </c>
      <c r="C295" s="303" t="s">
        <v>99</v>
      </c>
      <c r="W295" s="285">
        <f t="shared" si="38"/>
        <v>3</v>
      </c>
      <c r="X295" s="294" t="str">
        <f t="shared" si="36"/>
        <v/>
      </c>
      <c r="Y295" s="294" t="str">
        <f t="shared" si="35"/>
        <v/>
      </c>
      <c r="Z295" s="294" t="str">
        <f t="shared" si="35"/>
        <v>RAC</v>
      </c>
      <c r="AA295" s="294" t="str">
        <f t="shared" si="35"/>
        <v/>
      </c>
      <c r="AB295" s="294" t="str">
        <f t="shared" si="35"/>
        <v/>
      </c>
      <c r="AC295" s="294" t="str">
        <f t="shared" si="35"/>
        <v/>
      </c>
      <c r="AD295" s="294" t="str">
        <f t="shared" si="35"/>
        <v/>
      </c>
      <c r="AE295" s="32"/>
    </row>
    <row r="296" spans="1:31" x14ac:dyDescent="0.2">
      <c r="A296" s="289">
        <f t="shared" si="39"/>
        <v>43391</v>
      </c>
      <c r="B296" s="290">
        <f t="shared" si="37"/>
        <v>43391</v>
      </c>
      <c r="C296" s="303" t="s">
        <v>68</v>
      </c>
      <c r="W296" s="285">
        <f t="shared" si="38"/>
        <v>4</v>
      </c>
      <c r="X296" s="294" t="str">
        <f t="shared" si="36"/>
        <v/>
      </c>
      <c r="Y296" s="294" t="str">
        <f t="shared" si="35"/>
        <v/>
      </c>
      <c r="Z296" s="294" t="str">
        <f t="shared" si="35"/>
        <v/>
      </c>
      <c r="AA296" s="294" t="str">
        <f t="shared" si="35"/>
        <v>AJR</v>
      </c>
      <c r="AB296" s="294" t="str">
        <f t="shared" si="35"/>
        <v/>
      </c>
      <c r="AC296" s="294" t="str">
        <f t="shared" si="35"/>
        <v/>
      </c>
      <c r="AD296" s="294" t="str">
        <f t="shared" si="35"/>
        <v/>
      </c>
      <c r="AE296" s="32"/>
    </row>
    <row r="297" spans="1:31" x14ac:dyDescent="0.2">
      <c r="A297" s="289">
        <f t="shared" si="39"/>
        <v>43392</v>
      </c>
      <c r="B297" s="290">
        <f t="shared" si="37"/>
        <v>43392</v>
      </c>
      <c r="C297" s="303" t="s">
        <v>15</v>
      </c>
      <c r="W297" s="285">
        <f t="shared" si="38"/>
        <v>5</v>
      </c>
      <c r="X297" s="294" t="str">
        <f t="shared" si="36"/>
        <v/>
      </c>
      <c r="Y297" s="294" t="str">
        <f t="shared" si="35"/>
        <v/>
      </c>
      <c r="Z297" s="294" t="str">
        <f t="shared" si="35"/>
        <v/>
      </c>
      <c r="AA297" s="294" t="str">
        <f t="shared" si="35"/>
        <v/>
      </c>
      <c r="AB297" s="294" t="str">
        <f t="shared" si="35"/>
        <v>MFS</v>
      </c>
      <c r="AC297" s="294" t="str">
        <f t="shared" si="35"/>
        <v/>
      </c>
      <c r="AD297" s="294" t="str">
        <f t="shared" si="35"/>
        <v/>
      </c>
      <c r="AE297" s="32"/>
    </row>
    <row r="298" spans="1:31" x14ac:dyDescent="0.2">
      <c r="A298" s="289">
        <f t="shared" si="39"/>
        <v>43393</v>
      </c>
      <c r="B298" s="290">
        <f t="shared" si="37"/>
        <v>43393</v>
      </c>
      <c r="C298" s="303" t="s">
        <v>6</v>
      </c>
      <c r="W298" s="285">
        <f t="shared" si="38"/>
        <v>6</v>
      </c>
      <c r="X298" s="294" t="str">
        <f t="shared" si="36"/>
        <v/>
      </c>
      <c r="Y298" s="294" t="str">
        <f t="shared" si="35"/>
        <v/>
      </c>
      <c r="Z298" s="294" t="str">
        <f t="shared" si="35"/>
        <v/>
      </c>
      <c r="AA298" s="294" t="str">
        <f t="shared" si="35"/>
        <v/>
      </c>
      <c r="AB298" s="294" t="str">
        <f t="shared" si="35"/>
        <v/>
      </c>
      <c r="AC298" s="294" t="str">
        <f t="shared" si="35"/>
        <v>GAH</v>
      </c>
      <c r="AD298" s="294" t="str">
        <f t="shared" si="35"/>
        <v/>
      </c>
      <c r="AE298" s="32"/>
    </row>
    <row r="299" spans="1:31" x14ac:dyDescent="0.2">
      <c r="A299" s="289">
        <f t="shared" si="39"/>
        <v>43394</v>
      </c>
      <c r="B299" s="290">
        <f t="shared" si="37"/>
        <v>43394</v>
      </c>
      <c r="C299" s="303" t="s">
        <v>6</v>
      </c>
      <c r="W299" s="285">
        <f t="shared" si="38"/>
        <v>7</v>
      </c>
      <c r="X299" s="294" t="str">
        <f t="shared" si="36"/>
        <v/>
      </c>
      <c r="Y299" s="294" t="str">
        <f t="shared" si="35"/>
        <v/>
      </c>
      <c r="Z299" s="294" t="str">
        <f t="shared" si="35"/>
        <v/>
      </c>
      <c r="AA299" s="294" t="str">
        <f t="shared" si="35"/>
        <v/>
      </c>
      <c r="AB299" s="294" t="str">
        <f t="shared" si="35"/>
        <v/>
      </c>
      <c r="AC299" s="294" t="str">
        <f t="shared" ref="Y299:AD342" si="40">IF($W299=AC$3,$C299,"")</f>
        <v/>
      </c>
      <c r="AD299" s="294" t="str">
        <f t="shared" si="40"/>
        <v>GAH</v>
      </c>
      <c r="AE299" s="32"/>
    </row>
    <row r="300" spans="1:31" x14ac:dyDescent="0.2">
      <c r="A300" s="289">
        <f t="shared" si="39"/>
        <v>43395</v>
      </c>
      <c r="B300" s="290">
        <f t="shared" si="37"/>
        <v>43395</v>
      </c>
      <c r="C300" s="303" t="s">
        <v>94</v>
      </c>
      <c r="W300" s="285">
        <f t="shared" si="38"/>
        <v>1</v>
      </c>
      <c r="X300" s="294" t="str">
        <f t="shared" si="36"/>
        <v>DJM</v>
      </c>
      <c r="Y300" s="294" t="str">
        <f t="shared" si="40"/>
        <v/>
      </c>
      <c r="Z300" s="294" t="str">
        <f t="shared" si="40"/>
        <v/>
      </c>
      <c r="AA300" s="294" t="str">
        <f t="shared" si="40"/>
        <v/>
      </c>
      <c r="AB300" s="294" t="str">
        <f t="shared" si="40"/>
        <v/>
      </c>
      <c r="AC300" s="294" t="str">
        <f t="shared" si="40"/>
        <v/>
      </c>
      <c r="AD300" s="294" t="str">
        <f t="shared" si="40"/>
        <v/>
      </c>
      <c r="AE300" s="32"/>
    </row>
    <row r="301" spans="1:31" x14ac:dyDescent="0.2">
      <c r="A301" s="289">
        <f t="shared" si="39"/>
        <v>43396</v>
      </c>
      <c r="B301" s="290">
        <f t="shared" si="37"/>
        <v>43396</v>
      </c>
      <c r="C301" s="303" t="s">
        <v>127</v>
      </c>
      <c r="W301" s="285">
        <f t="shared" si="38"/>
        <v>2</v>
      </c>
      <c r="X301" s="294" t="str">
        <f t="shared" si="36"/>
        <v/>
      </c>
      <c r="Y301" s="294" t="str">
        <f t="shared" si="40"/>
        <v>JGE</v>
      </c>
      <c r="Z301" s="294" t="str">
        <f t="shared" si="40"/>
        <v/>
      </c>
      <c r="AA301" s="294" t="str">
        <f t="shared" si="40"/>
        <v/>
      </c>
      <c r="AB301" s="294" t="str">
        <f t="shared" si="40"/>
        <v/>
      </c>
      <c r="AC301" s="294" t="str">
        <f t="shared" si="40"/>
        <v/>
      </c>
      <c r="AD301" s="294" t="str">
        <f t="shared" si="40"/>
        <v/>
      </c>
      <c r="AE301" s="32"/>
    </row>
    <row r="302" spans="1:31" x14ac:dyDescent="0.2">
      <c r="A302" s="289">
        <f t="shared" si="39"/>
        <v>43397</v>
      </c>
      <c r="B302" s="290">
        <f t="shared" si="37"/>
        <v>43397</v>
      </c>
      <c r="C302" s="303" t="s">
        <v>65</v>
      </c>
      <c r="W302" s="285">
        <f t="shared" si="38"/>
        <v>3</v>
      </c>
      <c r="X302" s="294" t="str">
        <f t="shared" si="36"/>
        <v/>
      </c>
      <c r="Y302" s="294" t="str">
        <f t="shared" si="40"/>
        <v/>
      </c>
      <c r="Z302" s="294" t="str">
        <f t="shared" si="40"/>
        <v>LDP</v>
      </c>
      <c r="AA302" s="294" t="str">
        <f t="shared" si="40"/>
        <v/>
      </c>
      <c r="AB302" s="294" t="str">
        <f t="shared" si="40"/>
        <v/>
      </c>
      <c r="AC302" s="294" t="str">
        <f t="shared" si="40"/>
        <v/>
      </c>
      <c r="AD302" s="294" t="str">
        <f t="shared" si="40"/>
        <v/>
      </c>
      <c r="AE302" s="32"/>
    </row>
    <row r="303" spans="1:31" x14ac:dyDescent="0.2">
      <c r="A303" s="289">
        <f t="shared" si="39"/>
        <v>43398</v>
      </c>
      <c r="B303" s="290">
        <f t="shared" si="37"/>
        <v>43398</v>
      </c>
      <c r="C303" s="303" t="s">
        <v>2</v>
      </c>
      <c r="W303" s="285">
        <f t="shared" si="38"/>
        <v>4</v>
      </c>
      <c r="X303" s="294" t="str">
        <f t="shared" si="36"/>
        <v/>
      </c>
      <c r="Y303" s="294" t="str">
        <f t="shared" si="40"/>
        <v/>
      </c>
      <c r="Z303" s="294" t="str">
        <f t="shared" si="40"/>
        <v/>
      </c>
      <c r="AA303" s="294" t="str">
        <f t="shared" si="40"/>
        <v>GBH</v>
      </c>
      <c r="AB303" s="294" t="str">
        <f t="shared" si="40"/>
        <v/>
      </c>
      <c r="AC303" s="294" t="str">
        <f t="shared" si="40"/>
        <v/>
      </c>
      <c r="AD303" s="294" t="str">
        <f t="shared" si="40"/>
        <v/>
      </c>
      <c r="AE303" s="32"/>
    </row>
    <row r="304" spans="1:31" x14ac:dyDescent="0.2">
      <c r="A304" s="289">
        <f t="shared" si="39"/>
        <v>43399</v>
      </c>
      <c r="B304" s="290">
        <f t="shared" si="37"/>
        <v>43399</v>
      </c>
      <c r="C304" s="303" t="s">
        <v>7</v>
      </c>
      <c r="W304" s="285">
        <f t="shared" si="38"/>
        <v>5</v>
      </c>
      <c r="X304" s="294" t="str">
        <f t="shared" si="36"/>
        <v/>
      </c>
      <c r="Y304" s="294" t="str">
        <f t="shared" si="40"/>
        <v/>
      </c>
      <c r="Z304" s="294" t="str">
        <f t="shared" si="40"/>
        <v/>
      </c>
      <c r="AA304" s="294" t="str">
        <f t="shared" si="40"/>
        <v/>
      </c>
      <c r="AB304" s="294" t="str">
        <f t="shared" si="40"/>
        <v>DBC</v>
      </c>
      <c r="AC304" s="294" t="str">
        <f t="shared" si="40"/>
        <v/>
      </c>
      <c r="AD304" s="294" t="str">
        <f t="shared" si="40"/>
        <v/>
      </c>
      <c r="AE304" s="32"/>
    </row>
    <row r="305" spans="1:31" x14ac:dyDescent="0.2">
      <c r="A305" s="289">
        <f t="shared" si="39"/>
        <v>43400</v>
      </c>
      <c r="B305" s="290">
        <f t="shared" si="37"/>
        <v>43400</v>
      </c>
      <c r="C305" s="303" t="s">
        <v>239</v>
      </c>
      <c r="W305" s="285">
        <f t="shared" si="38"/>
        <v>6</v>
      </c>
      <c r="X305" s="294" t="str">
        <f t="shared" si="36"/>
        <v/>
      </c>
      <c r="Y305" s="294" t="str">
        <f t="shared" si="40"/>
        <v/>
      </c>
      <c r="Z305" s="294" t="str">
        <f t="shared" si="40"/>
        <v/>
      </c>
      <c r="AA305" s="294" t="str">
        <f t="shared" si="40"/>
        <v/>
      </c>
      <c r="AB305" s="294" t="str">
        <f t="shared" si="40"/>
        <v/>
      </c>
      <c r="AC305" s="294" t="str">
        <f t="shared" si="40"/>
        <v>REC</v>
      </c>
      <c r="AD305" s="294" t="str">
        <f t="shared" si="40"/>
        <v/>
      </c>
      <c r="AE305" s="32"/>
    </row>
    <row r="306" spans="1:31" x14ac:dyDescent="0.2">
      <c r="A306" s="289">
        <f t="shared" si="39"/>
        <v>43401</v>
      </c>
      <c r="B306" s="290">
        <f t="shared" si="37"/>
        <v>43401</v>
      </c>
      <c r="C306" s="303" t="s">
        <v>239</v>
      </c>
      <c r="W306" s="285">
        <f t="shared" si="38"/>
        <v>7</v>
      </c>
      <c r="X306" s="294" t="str">
        <f t="shared" si="36"/>
        <v/>
      </c>
      <c r="Y306" s="294" t="str">
        <f t="shared" si="40"/>
        <v/>
      </c>
      <c r="Z306" s="294" t="str">
        <f t="shared" si="40"/>
        <v/>
      </c>
      <c r="AA306" s="294" t="str">
        <f t="shared" si="40"/>
        <v/>
      </c>
      <c r="AB306" s="294" t="str">
        <f t="shared" si="40"/>
        <v/>
      </c>
      <c r="AC306" s="294" t="str">
        <f t="shared" si="40"/>
        <v/>
      </c>
      <c r="AD306" s="294" t="str">
        <f t="shared" si="40"/>
        <v>REC</v>
      </c>
      <c r="AE306" s="32"/>
    </row>
    <row r="307" spans="1:31" x14ac:dyDescent="0.2">
      <c r="A307" s="289">
        <f t="shared" si="39"/>
        <v>43402</v>
      </c>
      <c r="B307" s="290">
        <f t="shared" si="37"/>
        <v>43402</v>
      </c>
      <c r="C307" s="303" t="s">
        <v>200</v>
      </c>
      <c r="W307" s="285">
        <f t="shared" si="38"/>
        <v>1</v>
      </c>
      <c r="X307" s="294" t="str">
        <f t="shared" si="36"/>
        <v>PJC</v>
      </c>
      <c r="Y307" s="294" t="str">
        <f t="shared" si="40"/>
        <v/>
      </c>
      <c r="Z307" s="294" t="str">
        <f t="shared" si="40"/>
        <v/>
      </c>
      <c r="AA307" s="294" t="str">
        <f t="shared" si="40"/>
        <v/>
      </c>
      <c r="AB307" s="294" t="str">
        <f t="shared" si="40"/>
        <v/>
      </c>
      <c r="AC307" s="294" t="str">
        <f t="shared" si="40"/>
        <v/>
      </c>
      <c r="AD307" s="294" t="str">
        <f t="shared" si="40"/>
        <v/>
      </c>
      <c r="AE307" s="32"/>
    </row>
    <row r="308" spans="1:31" x14ac:dyDescent="0.2">
      <c r="A308" s="289">
        <f t="shared" si="39"/>
        <v>43403</v>
      </c>
      <c r="B308" s="290">
        <f t="shared" si="37"/>
        <v>43403</v>
      </c>
      <c r="C308" s="303" t="s">
        <v>93</v>
      </c>
      <c r="W308" s="285">
        <f t="shared" si="38"/>
        <v>2</v>
      </c>
      <c r="X308" s="294" t="str">
        <f t="shared" si="36"/>
        <v/>
      </c>
      <c r="Y308" s="294" t="str">
        <f t="shared" si="40"/>
        <v>CJM</v>
      </c>
      <c r="Z308" s="294" t="str">
        <f t="shared" si="40"/>
        <v/>
      </c>
      <c r="AA308" s="294" t="str">
        <f t="shared" si="40"/>
        <v/>
      </c>
      <c r="AB308" s="294" t="str">
        <f t="shared" si="40"/>
        <v/>
      </c>
      <c r="AC308" s="294" t="str">
        <f t="shared" si="40"/>
        <v/>
      </c>
      <c r="AD308" s="294" t="str">
        <f t="shared" si="40"/>
        <v/>
      </c>
      <c r="AE308" s="32"/>
    </row>
    <row r="309" spans="1:31" x14ac:dyDescent="0.2">
      <c r="A309" s="289">
        <f t="shared" si="39"/>
        <v>43404</v>
      </c>
      <c r="B309" s="290">
        <f t="shared" si="37"/>
        <v>43404</v>
      </c>
      <c r="C309" s="303" t="s">
        <v>100</v>
      </c>
      <c r="W309" s="285">
        <f t="shared" si="38"/>
        <v>3</v>
      </c>
      <c r="X309" s="294" t="str">
        <f t="shared" si="36"/>
        <v/>
      </c>
      <c r="Y309" s="294" t="str">
        <f t="shared" si="40"/>
        <v/>
      </c>
      <c r="Z309" s="294" t="str">
        <f t="shared" si="40"/>
        <v>SPF</v>
      </c>
      <c r="AA309" s="294" t="str">
        <f t="shared" si="40"/>
        <v/>
      </c>
      <c r="AB309" s="294" t="str">
        <f t="shared" si="40"/>
        <v/>
      </c>
      <c r="AC309" s="294" t="str">
        <f t="shared" si="40"/>
        <v/>
      </c>
      <c r="AD309" s="294" t="str">
        <f t="shared" si="40"/>
        <v/>
      </c>
      <c r="AE309" s="32"/>
    </row>
    <row r="310" spans="1:31" x14ac:dyDescent="0.2">
      <c r="A310" s="289">
        <f t="shared" si="39"/>
        <v>43405</v>
      </c>
      <c r="B310" s="290">
        <f t="shared" si="37"/>
        <v>43405</v>
      </c>
      <c r="C310" s="303" t="s">
        <v>14</v>
      </c>
      <c r="W310" s="285">
        <f t="shared" si="38"/>
        <v>4</v>
      </c>
      <c r="X310" s="294" t="str">
        <f t="shared" si="36"/>
        <v/>
      </c>
      <c r="Y310" s="294" t="str">
        <f t="shared" si="40"/>
        <v/>
      </c>
      <c r="Z310" s="294" t="str">
        <f t="shared" si="40"/>
        <v/>
      </c>
      <c r="AA310" s="294" t="str">
        <f t="shared" si="40"/>
        <v>RJR</v>
      </c>
      <c r="AB310" s="294" t="str">
        <f t="shared" si="40"/>
        <v/>
      </c>
      <c r="AC310" s="294" t="str">
        <f t="shared" si="40"/>
        <v/>
      </c>
      <c r="AD310" s="294" t="str">
        <f t="shared" si="40"/>
        <v/>
      </c>
      <c r="AE310" s="32"/>
    </row>
    <row r="311" spans="1:31" x14ac:dyDescent="0.2">
      <c r="A311" s="289">
        <f t="shared" si="39"/>
        <v>43406</v>
      </c>
      <c r="B311" s="290">
        <f t="shared" si="37"/>
        <v>43406</v>
      </c>
      <c r="C311" s="303" t="s">
        <v>15</v>
      </c>
      <c r="W311" s="285">
        <f t="shared" si="38"/>
        <v>5</v>
      </c>
      <c r="X311" s="294" t="str">
        <f t="shared" si="36"/>
        <v/>
      </c>
      <c r="Y311" s="294" t="str">
        <f t="shared" si="40"/>
        <v/>
      </c>
      <c r="Z311" s="294" t="str">
        <f t="shared" si="40"/>
        <v/>
      </c>
      <c r="AA311" s="294" t="str">
        <f t="shared" si="40"/>
        <v/>
      </c>
      <c r="AB311" s="294" t="str">
        <f t="shared" si="40"/>
        <v>MFS</v>
      </c>
      <c r="AC311" s="294" t="str">
        <f t="shared" si="40"/>
        <v/>
      </c>
      <c r="AD311" s="294" t="str">
        <f t="shared" si="40"/>
        <v/>
      </c>
      <c r="AE311" s="32"/>
    </row>
    <row r="312" spans="1:31" x14ac:dyDescent="0.2">
      <c r="A312" s="289">
        <f t="shared" si="39"/>
        <v>43407</v>
      </c>
      <c r="B312" s="290">
        <f t="shared" si="37"/>
        <v>43407</v>
      </c>
      <c r="C312" s="303" t="s">
        <v>127</v>
      </c>
      <c r="E312" s="41" t="s">
        <v>117</v>
      </c>
      <c r="W312" s="285">
        <f t="shared" si="38"/>
        <v>6</v>
      </c>
      <c r="X312" s="294" t="str">
        <f t="shared" si="36"/>
        <v/>
      </c>
      <c r="Y312" s="294" t="str">
        <f t="shared" si="40"/>
        <v/>
      </c>
      <c r="Z312" s="294" t="str">
        <f t="shared" si="40"/>
        <v/>
      </c>
      <c r="AA312" s="294" t="str">
        <f t="shared" si="40"/>
        <v/>
      </c>
      <c r="AB312" s="294" t="str">
        <f t="shared" si="40"/>
        <v/>
      </c>
      <c r="AC312" s="294" t="str">
        <f t="shared" si="40"/>
        <v>JGE</v>
      </c>
      <c r="AD312" s="294" t="str">
        <f t="shared" si="40"/>
        <v/>
      </c>
      <c r="AE312" s="32"/>
    </row>
    <row r="313" spans="1:31" x14ac:dyDescent="0.2">
      <c r="A313" s="289">
        <f t="shared" si="39"/>
        <v>43408</v>
      </c>
      <c r="B313" s="290">
        <f t="shared" si="37"/>
        <v>43408</v>
      </c>
      <c r="C313" s="303" t="s">
        <v>127</v>
      </c>
      <c r="E313" s="41" t="s">
        <v>117</v>
      </c>
      <c r="W313" s="285">
        <f t="shared" si="38"/>
        <v>7</v>
      </c>
      <c r="X313" s="294" t="str">
        <f t="shared" si="36"/>
        <v/>
      </c>
      <c r="Y313" s="294" t="str">
        <f t="shared" si="40"/>
        <v/>
      </c>
      <c r="Z313" s="294" t="str">
        <f t="shared" si="40"/>
        <v/>
      </c>
      <c r="AA313" s="294" t="str">
        <f t="shared" si="40"/>
        <v/>
      </c>
      <c r="AB313" s="294" t="str">
        <f t="shared" si="40"/>
        <v/>
      </c>
      <c r="AC313" s="294" t="str">
        <f t="shared" si="40"/>
        <v/>
      </c>
      <c r="AD313" s="294" t="str">
        <f t="shared" si="40"/>
        <v>JGE</v>
      </c>
      <c r="AE313" s="32"/>
    </row>
    <row r="314" spans="1:31" x14ac:dyDescent="0.2">
      <c r="A314" s="289">
        <f t="shared" si="39"/>
        <v>43409</v>
      </c>
      <c r="B314" s="290">
        <f t="shared" si="37"/>
        <v>43409</v>
      </c>
      <c r="C314" s="303" t="s">
        <v>93</v>
      </c>
      <c r="W314" s="285">
        <f t="shared" si="38"/>
        <v>1</v>
      </c>
      <c r="X314" s="294" t="str">
        <f t="shared" si="36"/>
        <v>CJM</v>
      </c>
      <c r="Y314" s="294" t="str">
        <f t="shared" si="40"/>
        <v/>
      </c>
      <c r="Z314" s="294" t="str">
        <f t="shared" si="40"/>
        <v/>
      </c>
      <c r="AA314" s="294" t="str">
        <f t="shared" si="40"/>
        <v/>
      </c>
      <c r="AB314" s="294" t="str">
        <f t="shared" si="40"/>
        <v/>
      </c>
      <c r="AC314" s="294" t="str">
        <f t="shared" si="40"/>
        <v/>
      </c>
      <c r="AD314" s="294" t="str">
        <f t="shared" si="40"/>
        <v/>
      </c>
      <c r="AE314" s="32"/>
    </row>
    <row r="315" spans="1:31" x14ac:dyDescent="0.2">
      <c r="A315" s="289">
        <f t="shared" si="39"/>
        <v>43410</v>
      </c>
      <c r="B315" s="290">
        <f t="shared" si="37"/>
        <v>43410</v>
      </c>
      <c r="C315" s="303" t="s">
        <v>7</v>
      </c>
      <c r="W315" s="285">
        <f t="shared" si="38"/>
        <v>2</v>
      </c>
      <c r="X315" s="294" t="str">
        <f t="shared" si="36"/>
        <v/>
      </c>
      <c r="Y315" s="294" t="str">
        <f t="shared" si="40"/>
        <v>DBC</v>
      </c>
      <c r="Z315" s="294" t="str">
        <f t="shared" si="40"/>
        <v/>
      </c>
      <c r="AA315" s="294" t="str">
        <f t="shared" si="40"/>
        <v/>
      </c>
      <c r="AB315" s="294" t="str">
        <f t="shared" si="40"/>
        <v/>
      </c>
      <c r="AC315" s="294" t="str">
        <f t="shared" si="40"/>
        <v/>
      </c>
      <c r="AD315" s="294" t="str">
        <f t="shared" si="40"/>
        <v/>
      </c>
      <c r="AE315" s="32"/>
    </row>
    <row r="316" spans="1:31" x14ac:dyDescent="0.2">
      <c r="A316" s="289">
        <f t="shared" si="39"/>
        <v>43411</v>
      </c>
      <c r="B316" s="290">
        <f t="shared" si="37"/>
        <v>43411</v>
      </c>
      <c r="C316" s="303" t="s">
        <v>2</v>
      </c>
      <c r="W316" s="285">
        <f t="shared" si="38"/>
        <v>3</v>
      </c>
      <c r="X316" s="294" t="str">
        <f t="shared" si="36"/>
        <v/>
      </c>
      <c r="Y316" s="294" t="str">
        <f t="shared" si="40"/>
        <v/>
      </c>
      <c r="Z316" s="294" t="str">
        <f t="shared" si="40"/>
        <v>GBH</v>
      </c>
      <c r="AA316" s="294" t="str">
        <f t="shared" si="40"/>
        <v/>
      </c>
      <c r="AB316" s="294" t="str">
        <f t="shared" si="40"/>
        <v/>
      </c>
      <c r="AC316" s="294" t="str">
        <f t="shared" si="40"/>
        <v/>
      </c>
      <c r="AD316" s="294" t="str">
        <f t="shared" si="40"/>
        <v/>
      </c>
      <c r="AE316" s="32"/>
    </row>
    <row r="317" spans="1:31" x14ac:dyDescent="0.2">
      <c r="A317" s="289">
        <f t="shared" si="39"/>
        <v>43412</v>
      </c>
      <c r="B317" s="290">
        <f t="shared" si="37"/>
        <v>43412</v>
      </c>
      <c r="C317" s="303" t="s">
        <v>127</v>
      </c>
      <c r="E317" s="41" t="s">
        <v>117</v>
      </c>
      <c r="W317" s="285">
        <f t="shared" si="38"/>
        <v>4</v>
      </c>
      <c r="X317" s="294" t="str">
        <f t="shared" si="36"/>
        <v/>
      </c>
      <c r="Y317" s="294" t="str">
        <f t="shared" si="40"/>
        <v/>
      </c>
      <c r="Z317" s="294" t="str">
        <f t="shared" si="40"/>
        <v/>
      </c>
      <c r="AA317" s="294" t="str">
        <f t="shared" si="40"/>
        <v>JGE</v>
      </c>
      <c r="AB317" s="294" t="str">
        <f t="shared" si="40"/>
        <v/>
      </c>
      <c r="AC317" s="294" t="str">
        <f t="shared" si="40"/>
        <v/>
      </c>
      <c r="AD317" s="294" t="str">
        <f t="shared" si="40"/>
        <v/>
      </c>
      <c r="AE317" s="32"/>
    </row>
    <row r="318" spans="1:31" x14ac:dyDescent="0.2">
      <c r="A318" s="289">
        <f t="shared" si="39"/>
        <v>43413</v>
      </c>
      <c r="B318" s="290">
        <f t="shared" si="37"/>
        <v>43413</v>
      </c>
      <c r="C318" s="303" t="s">
        <v>68</v>
      </c>
      <c r="W318" s="285">
        <f t="shared" si="38"/>
        <v>5</v>
      </c>
      <c r="X318" s="294" t="str">
        <f t="shared" si="36"/>
        <v/>
      </c>
      <c r="Y318" s="294" t="str">
        <f t="shared" si="40"/>
        <v/>
      </c>
      <c r="Z318" s="294" t="str">
        <f t="shared" si="40"/>
        <v/>
      </c>
      <c r="AA318" s="294" t="str">
        <f t="shared" si="40"/>
        <v/>
      </c>
      <c r="AB318" s="294" t="str">
        <f t="shared" si="40"/>
        <v>AJR</v>
      </c>
      <c r="AC318" s="294" t="str">
        <f t="shared" si="40"/>
        <v/>
      </c>
      <c r="AD318" s="294" t="str">
        <f t="shared" si="40"/>
        <v/>
      </c>
      <c r="AE318" s="32"/>
    </row>
    <row r="319" spans="1:31" x14ac:dyDescent="0.2">
      <c r="A319" s="289">
        <f t="shared" si="39"/>
        <v>43414</v>
      </c>
      <c r="B319" s="290">
        <f t="shared" si="37"/>
        <v>43414</v>
      </c>
      <c r="C319" s="303" t="s">
        <v>100</v>
      </c>
      <c r="W319" s="285">
        <f t="shared" si="38"/>
        <v>6</v>
      </c>
      <c r="X319" s="294" t="str">
        <f t="shared" si="36"/>
        <v/>
      </c>
      <c r="Y319" s="294" t="str">
        <f t="shared" si="40"/>
        <v/>
      </c>
      <c r="Z319" s="294" t="str">
        <f t="shared" si="40"/>
        <v/>
      </c>
      <c r="AA319" s="294" t="str">
        <f t="shared" si="40"/>
        <v/>
      </c>
      <c r="AB319" s="294" t="str">
        <f t="shared" si="40"/>
        <v/>
      </c>
      <c r="AC319" s="294" t="str">
        <f t="shared" si="40"/>
        <v>SPF</v>
      </c>
      <c r="AD319" s="294" t="str">
        <f t="shared" si="40"/>
        <v/>
      </c>
      <c r="AE319" s="32"/>
    </row>
    <row r="320" spans="1:31" x14ac:dyDescent="0.2">
      <c r="A320" s="289">
        <f t="shared" si="39"/>
        <v>43415</v>
      </c>
      <c r="B320" s="290">
        <f t="shared" si="37"/>
        <v>43415</v>
      </c>
      <c r="C320" s="303" t="s">
        <v>100</v>
      </c>
      <c r="W320" s="285">
        <f t="shared" si="38"/>
        <v>7</v>
      </c>
      <c r="X320" s="294" t="str">
        <f t="shared" si="36"/>
        <v/>
      </c>
      <c r="Y320" s="294" t="str">
        <f t="shared" si="40"/>
        <v/>
      </c>
      <c r="Z320" s="294" t="str">
        <f t="shared" si="40"/>
        <v/>
      </c>
      <c r="AA320" s="294" t="str">
        <f t="shared" si="40"/>
        <v/>
      </c>
      <c r="AB320" s="294" t="str">
        <f t="shared" si="40"/>
        <v/>
      </c>
      <c r="AC320" s="294" t="str">
        <f t="shared" si="40"/>
        <v/>
      </c>
      <c r="AD320" s="294" t="str">
        <f t="shared" si="40"/>
        <v>SPF</v>
      </c>
      <c r="AE320" s="32"/>
    </row>
    <row r="321" spans="1:31" x14ac:dyDescent="0.2">
      <c r="A321" s="289">
        <f t="shared" si="39"/>
        <v>43416</v>
      </c>
      <c r="B321" s="290">
        <f t="shared" si="37"/>
        <v>43416</v>
      </c>
      <c r="C321" s="303" t="s">
        <v>94</v>
      </c>
      <c r="W321" s="285">
        <f t="shared" si="38"/>
        <v>1</v>
      </c>
      <c r="X321" s="294" t="str">
        <f t="shared" si="36"/>
        <v>DJM</v>
      </c>
      <c r="Y321" s="294" t="str">
        <f t="shared" si="40"/>
        <v/>
      </c>
      <c r="Z321" s="294" t="str">
        <f t="shared" si="40"/>
        <v/>
      </c>
      <c r="AA321" s="294" t="str">
        <f t="shared" si="40"/>
        <v/>
      </c>
      <c r="AB321" s="294" t="str">
        <f t="shared" si="40"/>
        <v/>
      </c>
      <c r="AC321" s="294" t="str">
        <f t="shared" si="40"/>
        <v/>
      </c>
      <c r="AD321" s="294" t="str">
        <f t="shared" si="40"/>
        <v/>
      </c>
      <c r="AE321" s="32"/>
    </row>
    <row r="322" spans="1:31" x14ac:dyDescent="0.2">
      <c r="A322" s="289">
        <f t="shared" si="39"/>
        <v>43417</v>
      </c>
      <c r="B322" s="290">
        <f t="shared" si="37"/>
        <v>43417</v>
      </c>
      <c r="C322" s="303" t="s">
        <v>65</v>
      </c>
      <c r="W322" s="285">
        <f t="shared" si="38"/>
        <v>2</v>
      </c>
      <c r="X322" s="294" t="str">
        <f t="shared" si="36"/>
        <v/>
      </c>
      <c r="Y322" s="294" t="str">
        <f t="shared" si="40"/>
        <v>LDP</v>
      </c>
      <c r="Z322" s="294" t="str">
        <f t="shared" si="40"/>
        <v/>
      </c>
      <c r="AA322" s="294" t="str">
        <f t="shared" si="40"/>
        <v/>
      </c>
      <c r="AB322" s="294" t="str">
        <f t="shared" si="40"/>
        <v/>
      </c>
      <c r="AC322" s="294" t="str">
        <f t="shared" si="40"/>
        <v/>
      </c>
      <c r="AD322" s="294" t="str">
        <f t="shared" si="40"/>
        <v/>
      </c>
      <c r="AE322" s="32"/>
    </row>
    <row r="323" spans="1:31" x14ac:dyDescent="0.2">
      <c r="A323" s="289">
        <f t="shared" si="39"/>
        <v>43418</v>
      </c>
      <c r="B323" s="290">
        <f t="shared" si="37"/>
        <v>43418</v>
      </c>
      <c r="C323" s="303" t="s">
        <v>6</v>
      </c>
      <c r="W323" s="285">
        <f t="shared" si="38"/>
        <v>3</v>
      </c>
      <c r="X323" s="294" t="str">
        <f t="shared" si="36"/>
        <v/>
      </c>
      <c r="Y323" s="294" t="str">
        <f t="shared" si="40"/>
        <v/>
      </c>
      <c r="Z323" s="294" t="str">
        <f t="shared" si="40"/>
        <v>GAH</v>
      </c>
      <c r="AA323" s="294" t="str">
        <f t="shared" si="40"/>
        <v/>
      </c>
      <c r="AB323" s="294" t="str">
        <f t="shared" si="40"/>
        <v/>
      </c>
      <c r="AC323" s="294" t="str">
        <f t="shared" si="40"/>
        <v/>
      </c>
      <c r="AD323" s="294" t="str">
        <f t="shared" si="40"/>
        <v/>
      </c>
      <c r="AE323" s="32"/>
    </row>
    <row r="324" spans="1:31" x14ac:dyDescent="0.2">
      <c r="A324" s="289">
        <f t="shared" si="39"/>
        <v>43419</v>
      </c>
      <c r="B324" s="290">
        <f t="shared" si="37"/>
        <v>43419</v>
      </c>
      <c r="C324" s="303" t="s">
        <v>97</v>
      </c>
      <c r="W324" s="285">
        <f t="shared" si="38"/>
        <v>4</v>
      </c>
      <c r="X324" s="294" t="str">
        <f t="shared" si="36"/>
        <v/>
      </c>
      <c r="Y324" s="294" t="str">
        <f t="shared" si="40"/>
        <v/>
      </c>
      <c r="Z324" s="294" t="str">
        <f t="shared" si="40"/>
        <v/>
      </c>
      <c r="AA324" s="294" t="str">
        <f t="shared" si="40"/>
        <v>HLT</v>
      </c>
      <c r="AB324" s="294" t="str">
        <f t="shared" si="40"/>
        <v/>
      </c>
      <c r="AC324" s="294" t="str">
        <f t="shared" si="40"/>
        <v/>
      </c>
      <c r="AD324" s="294" t="str">
        <f t="shared" si="40"/>
        <v/>
      </c>
      <c r="AE324" s="32"/>
    </row>
    <row r="325" spans="1:31" x14ac:dyDescent="0.2">
      <c r="A325" s="289">
        <f t="shared" si="39"/>
        <v>43420</v>
      </c>
      <c r="B325" s="290">
        <f t="shared" si="37"/>
        <v>43420</v>
      </c>
      <c r="C325" s="303" t="s">
        <v>99</v>
      </c>
      <c r="W325" s="285">
        <f t="shared" si="38"/>
        <v>5</v>
      </c>
      <c r="X325" s="294" t="str">
        <f t="shared" si="36"/>
        <v/>
      </c>
      <c r="Y325" s="294" t="str">
        <f t="shared" si="40"/>
        <v/>
      </c>
      <c r="Z325" s="294" t="str">
        <f t="shared" si="40"/>
        <v/>
      </c>
      <c r="AA325" s="294" t="str">
        <f t="shared" si="40"/>
        <v/>
      </c>
      <c r="AB325" s="294" t="str">
        <f t="shared" si="40"/>
        <v>RAC</v>
      </c>
      <c r="AC325" s="294" t="str">
        <f t="shared" si="40"/>
        <v/>
      </c>
      <c r="AD325" s="294" t="str">
        <f t="shared" si="40"/>
        <v/>
      </c>
      <c r="AE325" s="32"/>
    </row>
    <row r="326" spans="1:31" x14ac:dyDescent="0.2">
      <c r="A326" s="289">
        <f t="shared" si="39"/>
        <v>43421</v>
      </c>
      <c r="B326" s="290">
        <f t="shared" si="37"/>
        <v>43421</v>
      </c>
      <c r="C326" s="303" t="s">
        <v>15</v>
      </c>
      <c r="W326" s="285">
        <f t="shared" si="38"/>
        <v>6</v>
      </c>
      <c r="X326" s="294" t="str">
        <f t="shared" si="36"/>
        <v/>
      </c>
      <c r="Y326" s="294" t="str">
        <f t="shared" si="40"/>
        <v/>
      </c>
      <c r="Z326" s="294" t="str">
        <f t="shared" si="40"/>
        <v/>
      </c>
      <c r="AA326" s="294" t="str">
        <f t="shared" si="40"/>
        <v/>
      </c>
      <c r="AB326" s="294" t="str">
        <f t="shared" si="40"/>
        <v/>
      </c>
      <c r="AC326" s="294" t="str">
        <f t="shared" si="40"/>
        <v>MFS</v>
      </c>
      <c r="AD326" s="294" t="str">
        <f t="shared" si="40"/>
        <v/>
      </c>
      <c r="AE326" s="32"/>
    </row>
    <row r="327" spans="1:31" x14ac:dyDescent="0.2">
      <c r="A327" s="289">
        <f t="shared" si="39"/>
        <v>43422</v>
      </c>
      <c r="B327" s="290">
        <f t="shared" si="37"/>
        <v>43422</v>
      </c>
      <c r="C327" s="303" t="s">
        <v>15</v>
      </c>
      <c r="W327" s="285">
        <f t="shared" si="38"/>
        <v>7</v>
      </c>
      <c r="X327" s="294" t="str">
        <f t="shared" si="36"/>
        <v/>
      </c>
      <c r="Y327" s="294" t="str">
        <f t="shared" si="40"/>
        <v/>
      </c>
      <c r="Z327" s="294" t="str">
        <f t="shared" si="40"/>
        <v/>
      </c>
      <c r="AA327" s="294" t="str">
        <f t="shared" si="40"/>
        <v/>
      </c>
      <c r="AB327" s="294" t="str">
        <f t="shared" si="40"/>
        <v/>
      </c>
      <c r="AC327" s="294" t="str">
        <f t="shared" si="40"/>
        <v/>
      </c>
      <c r="AD327" s="294" t="str">
        <f t="shared" si="40"/>
        <v>MFS</v>
      </c>
      <c r="AE327" s="32"/>
    </row>
    <row r="328" spans="1:31" x14ac:dyDescent="0.2">
      <c r="A328" s="289">
        <f t="shared" si="39"/>
        <v>43423</v>
      </c>
      <c r="B328" s="290">
        <f t="shared" si="37"/>
        <v>43423</v>
      </c>
      <c r="C328" s="303" t="s">
        <v>127</v>
      </c>
      <c r="W328" s="285">
        <f t="shared" si="38"/>
        <v>1</v>
      </c>
      <c r="X328" s="294" t="str">
        <f t="shared" si="36"/>
        <v>JGE</v>
      </c>
      <c r="Y328" s="294" t="str">
        <f t="shared" si="40"/>
        <v/>
      </c>
      <c r="Z328" s="294" t="str">
        <f t="shared" si="40"/>
        <v/>
      </c>
      <c r="AA328" s="294" t="str">
        <f t="shared" si="40"/>
        <v/>
      </c>
      <c r="AB328" s="294" t="str">
        <f t="shared" si="40"/>
        <v/>
      </c>
      <c r="AC328" s="294" t="str">
        <f t="shared" si="40"/>
        <v/>
      </c>
      <c r="AD328" s="294" t="str">
        <f t="shared" si="40"/>
        <v/>
      </c>
      <c r="AE328" s="32"/>
    </row>
    <row r="329" spans="1:31" x14ac:dyDescent="0.2">
      <c r="A329" s="289">
        <f t="shared" si="39"/>
        <v>43424</v>
      </c>
      <c r="B329" s="290">
        <f t="shared" si="37"/>
        <v>43424</v>
      </c>
      <c r="C329" s="303" t="s">
        <v>200</v>
      </c>
      <c r="W329" s="285">
        <f t="shared" si="38"/>
        <v>2</v>
      </c>
      <c r="X329" s="294" t="str">
        <f t="shared" si="36"/>
        <v/>
      </c>
      <c r="Y329" s="294" t="str">
        <f t="shared" si="40"/>
        <v>PJC</v>
      </c>
      <c r="Z329" s="294" t="str">
        <f t="shared" si="40"/>
        <v/>
      </c>
      <c r="AA329" s="294" t="str">
        <f t="shared" si="40"/>
        <v/>
      </c>
      <c r="AB329" s="294" t="str">
        <f t="shared" si="40"/>
        <v/>
      </c>
      <c r="AC329" s="294" t="str">
        <f t="shared" si="40"/>
        <v/>
      </c>
      <c r="AD329" s="294" t="str">
        <f t="shared" si="40"/>
        <v/>
      </c>
      <c r="AE329" s="32"/>
    </row>
    <row r="330" spans="1:31" x14ac:dyDescent="0.2">
      <c r="A330" s="289">
        <f t="shared" si="39"/>
        <v>43425</v>
      </c>
      <c r="B330" s="290">
        <f t="shared" si="37"/>
        <v>43425</v>
      </c>
      <c r="C330" s="303" t="s">
        <v>93</v>
      </c>
      <c r="W330" s="285">
        <f t="shared" si="38"/>
        <v>3</v>
      </c>
      <c r="X330" s="294" t="str">
        <f t="shared" si="36"/>
        <v/>
      </c>
      <c r="Y330" s="294" t="str">
        <f t="shared" si="40"/>
        <v/>
      </c>
      <c r="Z330" s="294" t="str">
        <f t="shared" si="40"/>
        <v>CJM</v>
      </c>
      <c r="AA330" s="294" t="str">
        <f t="shared" si="40"/>
        <v/>
      </c>
      <c r="AB330" s="294" t="str">
        <f t="shared" si="40"/>
        <v/>
      </c>
      <c r="AC330" s="294" t="str">
        <f t="shared" si="40"/>
        <v/>
      </c>
      <c r="AD330" s="294" t="str">
        <f t="shared" si="40"/>
        <v/>
      </c>
      <c r="AE330" s="32"/>
    </row>
    <row r="331" spans="1:31" x14ac:dyDescent="0.2">
      <c r="A331" s="289">
        <f t="shared" si="39"/>
        <v>43426</v>
      </c>
      <c r="B331" s="290">
        <f t="shared" si="37"/>
        <v>43426</v>
      </c>
      <c r="C331" s="303" t="s">
        <v>239</v>
      </c>
      <c r="W331" s="285">
        <f t="shared" si="38"/>
        <v>4</v>
      </c>
      <c r="X331" s="294" t="str">
        <f t="shared" si="36"/>
        <v/>
      </c>
      <c r="Y331" s="294" t="str">
        <f t="shared" si="40"/>
        <v/>
      </c>
      <c r="Z331" s="294" t="str">
        <f t="shared" si="40"/>
        <v/>
      </c>
      <c r="AA331" s="294" t="str">
        <f t="shared" si="40"/>
        <v>REC</v>
      </c>
      <c r="AB331" s="294" t="str">
        <f t="shared" si="40"/>
        <v/>
      </c>
      <c r="AC331" s="294" t="str">
        <f t="shared" si="40"/>
        <v/>
      </c>
      <c r="AD331" s="294" t="str">
        <f t="shared" si="40"/>
        <v/>
      </c>
      <c r="AE331" s="32"/>
    </row>
    <row r="332" spans="1:31" x14ac:dyDescent="0.2">
      <c r="A332" s="289">
        <f t="shared" si="39"/>
        <v>43427</v>
      </c>
      <c r="B332" s="290">
        <f t="shared" si="37"/>
        <v>43427</v>
      </c>
      <c r="C332" s="303" t="s">
        <v>96</v>
      </c>
      <c r="W332" s="285">
        <f t="shared" si="38"/>
        <v>5</v>
      </c>
      <c r="X332" s="294" t="str">
        <f t="shared" si="36"/>
        <v/>
      </c>
      <c r="Y332" s="294" t="str">
        <f t="shared" si="40"/>
        <v/>
      </c>
      <c r="Z332" s="294" t="str">
        <f t="shared" si="40"/>
        <v/>
      </c>
      <c r="AA332" s="294" t="str">
        <f t="shared" si="40"/>
        <v/>
      </c>
      <c r="AB332" s="294" t="str">
        <f t="shared" si="40"/>
        <v>PRS</v>
      </c>
      <c r="AC332" s="294" t="str">
        <f t="shared" si="40"/>
        <v/>
      </c>
      <c r="AD332" s="294" t="str">
        <f t="shared" si="40"/>
        <v/>
      </c>
      <c r="AE332" s="32"/>
    </row>
    <row r="333" spans="1:31" x14ac:dyDescent="0.2">
      <c r="A333" s="289">
        <f t="shared" si="39"/>
        <v>43428</v>
      </c>
      <c r="B333" s="290">
        <f t="shared" si="37"/>
        <v>43428</v>
      </c>
      <c r="C333" s="303" t="s">
        <v>96</v>
      </c>
      <c r="W333" s="285">
        <f t="shared" si="38"/>
        <v>6</v>
      </c>
      <c r="X333" s="294" t="str">
        <f t="shared" si="36"/>
        <v/>
      </c>
      <c r="Y333" s="294" t="str">
        <f t="shared" si="40"/>
        <v/>
      </c>
      <c r="Z333" s="294" t="str">
        <f t="shared" si="40"/>
        <v/>
      </c>
      <c r="AA333" s="294" t="str">
        <f t="shared" si="40"/>
        <v/>
      </c>
      <c r="AB333" s="294" t="str">
        <f t="shared" si="40"/>
        <v/>
      </c>
      <c r="AC333" s="294" t="str">
        <f t="shared" si="40"/>
        <v>PRS</v>
      </c>
      <c r="AD333" s="294" t="str">
        <f t="shared" si="40"/>
        <v/>
      </c>
      <c r="AE333" s="32"/>
    </row>
    <row r="334" spans="1:31" x14ac:dyDescent="0.2">
      <c r="A334" s="289">
        <f t="shared" si="39"/>
        <v>43429</v>
      </c>
      <c r="B334" s="290">
        <f t="shared" si="37"/>
        <v>43429</v>
      </c>
      <c r="C334" s="303" t="s">
        <v>96</v>
      </c>
      <c r="W334" s="285">
        <f t="shared" si="38"/>
        <v>7</v>
      </c>
      <c r="X334" s="294" t="str">
        <f t="shared" si="36"/>
        <v/>
      </c>
      <c r="Y334" s="294" t="str">
        <f t="shared" si="40"/>
        <v/>
      </c>
      <c r="Z334" s="294" t="str">
        <f t="shared" si="40"/>
        <v/>
      </c>
      <c r="AA334" s="294" t="str">
        <f t="shared" si="40"/>
        <v/>
      </c>
      <c r="AB334" s="294" t="str">
        <f t="shared" si="40"/>
        <v/>
      </c>
      <c r="AC334" s="294" t="str">
        <f t="shared" si="40"/>
        <v/>
      </c>
      <c r="AD334" s="294" t="str">
        <f t="shared" si="40"/>
        <v>PRS</v>
      </c>
      <c r="AE334" s="32"/>
    </row>
    <row r="335" spans="1:31" x14ac:dyDescent="0.2">
      <c r="A335" s="289">
        <f t="shared" si="39"/>
        <v>43430</v>
      </c>
      <c r="B335" s="290">
        <f t="shared" si="37"/>
        <v>43430</v>
      </c>
      <c r="C335" s="303" t="s">
        <v>15</v>
      </c>
      <c r="W335" s="285">
        <f t="shared" si="38"/>
        <v>1</v>
      </c>
      <c r="X335" s="294" t="str">
        <f t="shared" si="36"/>
        <v>MFS</v>
      </c>
      <c r="Y335" s="294" t="str">
        <f t="shared" si="40"/>
        <v/>
      </c>
      <c r="Z335" s="294" t="str">
        <f t="shared" si="40"/>
        <v/>
      </c>
      <c r="AA335" s="294" t="str">
        <f t="shared" si="40"/>
        <v/>
      </c>
      <c r="AB335" s="294" t="str">
        <f t="shared" si="40"/>
        <v/>
      </c>
      <c r="AC335" s="294" t="str">
        <f t="shared" si="40"/>
        <v/>
      </c>
      <c r="AD335" s="294" t="str">
        <f t="shared" si="40"/>
        <v/>
      </c>
      <c r="AE335" s="32"/>
    </row>
    <row r="336" spans="1:31" x14ac:dyDescent="0.2">
      <c r="A336" s="289">
        <f t="shared" si="39"/>
        <v>43431</v>
      </c>
      <c r="B336" s="290">
        <f t="shared" si="37"/>
        <v>43431</v>
      </c>
      <c r="C336" s="303" t="s">
        <v>100</v>
      </c>
      <c r="W336" s="285">
        <f t="shared" si="38"/>
        <v>2</v>
      </c>
      <c r="X336" s="294" t="str">
        <f t="shared" si="36"/>
        <v/>
      </c>
      <c r="Y336" s="294" t="str">
        <f t="shared" si="40"/>
        <v>SPF</v>
      </c>
      <c r="Z336" s="294" t="str">
        <f t="shared" si="40"/>
        <v/>
      </c>
      <c r="AA336" s="294" t="str">
        <f t="shared" si="40"/>
        <v/>
      </c>
      <c r="AB336" s="294" t="str">
        <f t="shared" si="40"/>
        <v/>
      </c>
      <c r="AC336" s="294" t="str">
        <f t="shared" si="40"/>
        <v/>
      </c>
      <c r="AD336" s="294" t="str">
        <f t="shared" si="40"/>
        <v/>
      </c>
      <c r="AE336" s="32"/>
    </row>
    <row r="337" spans="1:31" x14ac:dyDescent="0.2">
      <c r="A337" s="289">
        <f t="shared" si="39"/>
        <v>43432</v>
      </c>
      <c r="B337" s="290">
        <f t="shared" si="37"/>
        <v>43432</v>
      </c>
      <c r="C337" s="303" t="s">
        <v>7</v>
      </c>
      <c r="W337" s="285">
        <f t="shared" si="38"/>
        <v>3</v>
      </c>
      <c r="X337" s="294" t="str">
        <f t="shared" si="36"/>
        <v/>
      </c>
      <c r="Y337" s="294" t="str">
        <f t="shared" si="40"/>
        <v/>
      </c>
      <c r="Z337" s="294" t="str">
        <f t="shared" si="40"/>
        <v>DBC</v>
      </c>
      <c r="AA337" s="294" t="str">
        <f t="shared" si="40"/>
        <v/>
      </c>
      <c r="AB337" s="294" t="str">
        <f t="shared" si="40"/>
        <v/>
      </c>
      <c r="AC337" s="294" t="str">
        <f t="shared" si="40"/>
        <v/>
      </c>
      <c r="AD337" s="294" t="str">
        <f t="shared" si="40"/>
        <v/>
      </c>
      <c r="AE337" s="32"/>
    </row>
    <row r="338" spans="1:31" x14ac:dyDescent="0.2">
      <c r="A338" s="289">
        <f t="shared" si="39"/>
        <v>43433</v>
      </c>
      <c r="B338" s="290">
        <f t="shared" si="37"/>
        <v>43433</v>
      </c>
      <c r="C338" s="303" t="s">
        <v>2</v>
      </c>
      <c r="W338" s="285">
        <f t="shared" si="38"/>
        <v>4</v>
      </c>
      <c r="X338" s="294" t="str">
        <f t="shared" si="36"/>
        <v/>
      </c>
      <c r="Y338" s="294" t="str">
        <f t="shared" si="40"/>
        <v/>
      </c>
      <c r="Z338" s="294" t="str">
        <f t="shared" si="40"/>
        <v/>
      </c>
      <c r="AA338" s="294" t="str">
        <f t="shared" si="40"/>
        <v>GBH</v>
      </c>
      <c r="AB338" s="294" t="str">
        <f t="shared" si="40"/>
        <v/>
      </c>
      <c r="AC338" s="294" t="str">
        <f t="shared" si="40"/>
        <v/>
      </c>
      <c r="AD338" s="294" t="str">
        <f t="shared" si="40"/>
        <v/>
      </c>
      <c r="AE338" s="32"/>
    </row>
    <row r="339" spans="1:31" x14ac:dyDescent="0.2">
      <c r="A339" s="289">
        <f t="shared" si="39"/>
        <v>43434</v>
      </c>
      <c r="B339" s="290">
        <f t="shared" si="37"/>
        <v>43434</v>
      </c>
      <c r="C339" s="303" t="s">
        <v>14</v>
      </c>
      <c r="W339" s="285">
        <f t="shared" si="38"/>
        <v>5</v>
      </c>
      <c r="X339" s="294" t="str">
        <f t="shared" si="36"/>
        <v/>
      </c>
      <c r="Y339" s="294" t="str">
        <f t="shared" si="40"/>
        <v/>
      </c>
      <c r="Z339" s="294" t="str">
        <f t="shared" si="40"/>
        <v/>
      </c>
      <c r="AA339" s="294" t="str">
        <f t="shared" si="40"/>
        <v/>
      </c>
      <c r="AB339" s="294" t="str">
        <f t="shared" si="40"/>
        <v>RJR</v>
      </c>
      <c r="AC339" s="294" t="str">
        <f t="shared" si="40"/>
        <v/>
      </c>
      <c r="AD339" s="294" t="str">
        <f t="shared" si="40"/>
        <v/>
      </c>
      <c r="AE339" s="32"/>
    </row>
    <row r="340" spans="1:31" x14ac:dyDescent="0.2">
      <c r="A340" s="289">
        <f t="shared" si="39"/>
        <v>43435</v>
      </c>
      <c r="B340" s="290">
        <f t="shared" si="37"/>
        <v>43435</v>
      </c>
      <c r="C340" s="303" t="s">
        <v>99</v>
      </c>
      <c r="W340" s="285">
        <f t="shared" si="38"/>
        <v>6</v>
      </c>
      <c r="X340" s="294" t="str">
        <f t="shared" si="36"/>
        <v/>
      </c>
      <c r="Y340" s="294" t="str">
        <f t="shared" si="40"/>
        <v/>
      </c>
      <c r="Z340" s="294" t="str">
        <f t="shared" si="40"/>
        <v/>
      </c>
      <c r="AA340" s="294" t="str">
        <f t="shared" si="40"/>
        <v/>
      </c>
      <c r="AB340" s="294" t="str">
        <f t="shared" si="40"/>
        <v/>
      </c>
      <c r="AC340" s="294" t="str">
        <f t="shared" si="40"/>
        <v>RAC</v>
      </c>
      <c r="AD340" s="294" t="str">
        <f t="shared" si="40"/>
        <v/>
      </c>
      <c r="AE340" s="32"/>
    </row>
    <row r="341" spans="1:31" x14ac:dyDescent="0.2">
      <c r="A341" s="289">
        <f t="shared" si="39"/>
        <v>43436</v>
      </c>
      <c r="B341" s="290">
        <f t="shared" si="37"/>
        <v>43436</v>
      </c>
      <c r="C341" s="303" t="s">
        <v>99</v>
      </c>
      <c r="W341" s="285">
        <f t="shared" si="38"/>
        <v>7</v>
      </c>
      <c r="X341" s="294" t="str">
        <f t="shared" si="36"/>
        <v/>
      </c>
      <c r="Y341" s="294" t="str">
        <f t="shared" si="40"/>
        <v/>
      </c>
      <c r="Z341" s="294" t="str">
        <f t="shared" si="40"/>
        <v/>
      </c>
      <c r="AA341" s="294" t="str">
        <f t="shared" si="40"/>
        <v/>
      </c>
      <c r="AB341" s="294" t="str">
        <f t="shared" si="40"/>
        <v/>
      </c>
      <c r="AC341" s="294" t="str">
        <f t="shared" si="40"/>
        <v/>
      </c>
      <c r="AD341" s="294" t="str">
        <f t="shared" si="40"/>
        <v>RAC</v>
      </c>
      <c r="AE341" s="32"/>
    </row>
    <row r="342" spans="1:31" x14ac:dyDescent="0.2">
      <c r="A342" s="289">
        <f t="shared" si="39"/>
        <v>43437</v>
      </c>
      <c r="B342" s="290">
        <f t="shared" si="37"/>
        <v>43437</v>
      </c>
      <c r="C342" s="303" t="s">
        <v>94</v>
      </c>
      <c r="W342" s="285">
        <f t="shared" si="38"/>
        <v>1</v>
      </c>
      <c r="X342" s="294" t="str">
        <f t="shared" si="36"/>
        <v>DJM</v>
      </c>
      <c r="Y342" s="294" t="str">
        <f t="shared" si="40"/>
        <v/>
      </c>
      <c r="Z342" s="294" t="str">
        <f t="shared" ref="Y342:AD384" si="41">IF($W342=Z$3,$C342,"")</f>
        <v/>
      </c>
      <c r="AA342" s="294" t="str">
        <f t="shared" si="41"/>
        <v/>
      </c>
      <c r="AB342" s="294" t="str">
        <f t="shared" si="41"/>
        <v/>
      </c>
      <c r="AC342" s="294" t="str">
        <f t="shared" si="41"/>
        <v/>
      </c>
      <c r="AD342" s="294" t="str">
        <f t="shared" si="41"/>
        <v/>
      </c>
      <c r="AE342" s="32"/>
    </row>
    <row r="343" spans="1:31" x14ac:dyDescent="0.2">
      <c r="A343" s="289">
        <f t="shared" si="39"/>
        <v>43438</v>
      </c>
      <c r="B343" s="290">
        <f t="shared" si="37"/>
        <v>43438</v>
      </c>
      <c r="C343" s="303" t="s">
        <v>68</v>
      </c>
      <c r="W343" s="285">
        <f t="shared" si="38"/>
        <v>2</v>
      </c>
      <c r="X343" s="294" t="str">
        <f t="shared" si="36"/>
        <v/>
      </c>
      <c r="Y343" s="294" t="str">
        <f t="shared" si="41"/>
        <v>AJR</v>
      </c>
      <c r="Z343" s="294" t="str">
        <f t="shared" si="41"/>
        <v/>
      </c>
      <c r="AA343" s="294" t="str">
        <f t="shared" si="41"/>
        <v/>
      </c>
      <c r="AB343" s="294" t="str">
        <f t="shared" si="41"/>
        <v/>
      </c>
      <c r="AC343" s="294" t="str">
        <f t="shared" si="41"/>
        <v/>
      </c>
      <c r="AD343" s="294" t="str">
        <f t="shared" si="41"/>
        <v/>
      </c>
      <c r="AE343" s="32"/>
    </row>
    <row r="344" spans="1:31" x14ac:dyDescent="0.2">
      <c r="A344" s="289">
        <f t="shared" si="39"/>
        <v>43439</v>
      </c>
      <c r="B344" s="290">
        <f t="shared" si="37"/>
        <v>43439</v>
      </c>
      <c r="C344" s="303" t="s">
        <v>65</v>
      </c>
      <c r="W344" s="285">
        <f t="shared" si="38"/>
        <v>3</v>
      </c>
      <c r="X344" s="294" t="str">
        <f t="shared" ref="X344:X402" si="42">IF($W344=X$3,$C344,"")</f>
        <v/>
      </c>
      <c r="Y344" s="294" t="str">
        <f t="shared" si="41"/>
        <v/>
      </c>
      <c r="Z344" s="294" t="str">
        <f t="shared" si="41"/>
        <v>LDP</v>
      </c>
      <c r="AA344" s="294" t="str">
        <f t="shared" si="41"/>
        <v/>
      </c>
      <c r="AB344" s="294" t="str">
        <f t="shared" si="41"/>
        <v/>
      </c>
      <c r="AC344" s="294" t="str">
        <f t="shared" si="41"/>
        <v/>
      </c>
      <c r="AD344" s="294" t="str">
        <f t="shared" si="41"/>
        <v/>
      </c>
      <c r="AE344" s="32"/>
    </row>
    <row r="345" spans="1:31" x14ac:dyDescent="0.2">
      <c r="A345" s="289">
        <f t="shared" si="39"/>
        <v>43440</v>
      </c>
      <c r="B345" s="290">
        <f t="shared" si="37"/>
        <v>43440</v>
      </c>
      <c r="C345" s="303" t="s">
        <v>6</v>
      </c>
      <c r="W345" s="285">
        <f t="shared" si="38"/>
        <v>4</v>
      </c>
      <c r="X345" s="294" t="str">
        <f t="shared" si="42"/>
        <v/>
      </c>
      <c r="Y345" s="294" t="str">
        <f t="shared" si="41"/>
        <v/>
      </c>
      <c r="Z345" s="294" t="str">
        <f t="shared" si="41"/>
        <v/>
      </c>
      <c r="AA345" s="294" t="str">
        <f t="shared" si="41"/>
        <v>GAH</v>
      </c>
      <c r="AB345" s="294" t="str">
        <f t="shared" si="41"/>
        <v/>
      </c>
      <c r="AC345" s="294" t="str">
        <f t="shared" si="41"/>
        <v/>
      </c>
      <c r="AD345" s="294" t="str">
        <f t="shared" si="41"/>
        <v/>
      </c>
      <c r="AE345" s="32"/>
    </row>
    <row r="346" spans="1:31" x14ac:dyDescent="0.2">
      <c r="A346" s="289">
        <f t="shared" si="39"/>
        <v>43441</v>
      </c>
      <c r="B346" s="290">
        <f t="shared" si="37"/>
        <v>43441</v>
      </c>
      <c r="C346" s="303" t="s">
        <v>97</v>
      </c>
      <c r="W346" s="285">
        <f t="shared" si="38"/>
        <v>5</v>
      </c>
      <c r="X346" s="294" t="str">
        <f t="shared" si="42"/>
        <v/>
      </c>
      <c r="Y346" s="294" t="str">
        <f t="shared" si="41"/>
        <v/>
      </c>
      <c r="Z346" s="294" t="str">
        <f t="shared" si="41"/>
        <v/>
      </c>
      <c r="AA346" s="294" t="str">
        <f t="shared" si="41"/>
        <v/>
      </c>
      <c r="AB346" s="294" t="str">
        <f t="shared" si="41"/>
        <v>HLT</v>
      </c>
      <c r="AC346" s="294" t="str">
        <f t="shared" si="41"/>
        <v/>
      </c>
      <c r="AD346" s="294" t="str">
        <f t="shared" si="41"/>
        <v/>
      </c>
      <c r="AE346" s="32"/>
    </row>
    <row r="347" spans="1:31" x14ac:dyDescent="0.2">
      <c r="A347" s="289">
        <f t="shared" si="39"/>
        <v>43442</v>
      </c>
      <c r="B347" s="290">
        <f t="shared" si="37"/>
        <v>43442</v>
      </c>
      <c r="C347" s="303" t="s">
        <v>14</v>
      </c>
      <c r="W347" s="285">
        <f t="shared" si="38"/>
        <v>6</v>
      </c>
      <c r="X347" s="294" t="str">
        <f t="shared" si="42"/>
        <v/>
      </c>
      <c r="Y347" s="294" t="str">
        <f t="shared" si="41"/>
        <v/>
      </c>
      <c r="Z347" s="294" t="str">
        <f t="shared" si="41"/>
        <v/>
      </c>
      <c r="AA347" s="294" t="str">
        <f t="shared" si="41"/>
        <v/>
      </c>
      <c r="AB347" s="294" t="str">
        <f t="shared" si="41"/>
        <v/>
      </c>
      <c r="AC347" s="294" t="str">
        <f t="shared" si="41"/>
        <v>RJR</v>
      </c>
      <c r="AD347" s="294" t="str">
        <f t="shared" si="41"/>
        <v/>
      </c>
      <c r="AE347" s="32"/>
    </row>
    <row r="348" spans="1:31" x14ac:dyDescent="0.2">
      <c r="A348" s="289">
        <f t="shared" si="39"/>
        <v>43443</v>
      </c>
      <c r="B348" s="290">
        <f t="shared" si="37"/>
        <v>43443</v>
      </c>
      <c r="C348" s="303" t="s">
        <v>14</v>
      </c>
      <c r="W348" s="285">
        <f t="shared" si="38"/>
        <v>7</v>
      </c>
      <c r="X348" s="294" t="str">
        <f t="shared" si="42"/>
        <v/>
      </c>
      <c r="Y348" s="294" t="str">
        <f t="shared" si="41"/>
        <v/>
      </c>
      <c r="Z348" s="294" t="str">
        <f t="shared" si="41"/>
        <v/>
      </c>
      <c r="AA348" s="294" t="str">
        <f t="shared" si="41"/>
        <v/>
      </c>
      <c r="AB348" s="294" t="str">
        <f t="shared" si="41"/>
        <v/>
      </c>
      <c r="AC348" s="294" t="str">
        <f t="shared" si="41"/>
        <v/>
      </c>
      <c r="AD348" s="294" t="str">
        <f t="shared" si="41"/>
        <v>RJR</v>
      </c>
      <c r="AE348" s="32"/>
    </row>
    <row r="349" spans="1:31" x14ac:dyDescent="0.2">
      <c r="A349" s="289">
        <f t="shared" si="39"/>
        <v>43444</v>
      </c>
      <c r="B349" s="290">
        <f t="shared" si="37"/>
        <v>43444</v>
      </c>
      <c r="C349" s="303" t="s">
        <v>99</v>
      </c>
      <c r="W349" s="285">
        <f t="shared" si="38"/>
        <v>1</v>
      </c>
      <c r="X349" s="294" t="str">
        <f t="shared" si="42"/>
        <v>RAC</v>
      </c>
      <c r="Y349" s="294" t="str">
        <f t="shared" si="41"/>
        <v/>
      </c>
      <c r="Z349" s="294" t="str">
        <f t="shared" si="41"/>
        <v/>
      </c>
      <c r="AA349" s="294" t="str">
        <f t="shared" si="41"/>
        <v/>
      </c>
      <c r="AB349" s="294" t="str">
        <f t="shared" si="41"/>
        <v/>
      </c>
      <c r="AC349" s="294" t="str">
        <f t="shared" si="41"/>
        <v/>
      </c>
      <c r="AD349" s="294" t="str">
        <f t="shared" si="41"/>
        <v/>
      </c>
      <c r="AE349" s="32"/>
    </row>
    <row r="350" spans="1:31" x14ac:dyDescent="0.2">
      <c r="A350" s="289">
        <f t="shared" si="39"/>
        <v>43445</v>
      </c>
      <c r="B350" s="290">
        <f t="shared" si="37"/>
        <v>43445</v>
      </c>
      <c r="C350" s="303" t="s">
        <v>96</v>
      </c>
      <c r="W350" s="285">
        <f t="shared" si="38"/>
        <v>2</v>
      </c>
      <c r="X350" s="294" t="str">
        <f t="shared" si="42"/>
        <v/>
      </c>
      <c r="Y350" s="294" t="str">
        <f t="shared" si="41"/>
        <v>PRS</v>
      </c>
      <c r="Z350" s="294" t="str">
        <f t="shared" si="41"/>
        <v/>
      </c>
      <c r="AA350" s="294" t="str">
        <f t="shared" si="41"/>
        <v/>
      </c>
      <c r="AB350" s="294" t="str">
        <f t="shared" si="41"/>
        <v/>
      </c>
      <c r="AC350" s="294" t="str">
        <f t="shared" si="41"/>
        <v/>
      </c>
      <c r="AD350" s="294" t="str">
        <f t="shared" si="41"/>
        <v/>
      </c>
      <c r="AE350" s="32"/>
    </row>
    <row r="351" spans="1:31" x14ac:dyDescent="0.2">
      <c r="A351" s="289">
        <f t="shared" si="39"/>
        <v>43446</v>
      </c>
      <c r="B351" s="290">
        <f t="shared" si="37"/>
        <v>43446</v>
      </c>
      <c r="C351" s="303" t="s">
        <v>200</v>
      </c>
      <c r="W351" s="285">
        <f t="shared" si="38"/>
        <v>3</v>
      </c>
      <c r="X351" s="294" t="str">
        <f t="shared" si="42"/>
        <v/>
      </c>
      <c r="Y351" s="294" t="str">
        <f t="shared" si="41"/>
        <v/>
      </c>
      <c r="Z351" s="294" t="str">
        <f t="shared" si="41"/>
        <v>PJC</v>
      </c>
      <c r="AA351" s="294" t="str">
        <f t="shared" si="41"/>
        <v/>
      </c>
      <c r="AB351" s="294" t="str">
        <f t="shared" si="41"/>
        <v/>
      </c>
      <c r="AC351" s="294" t="str">
        <f t="shared" si="41"/>
        <v/>
      </c>
      <c r="AD351" s="294" t="str">
        <f t="shared" si="41"/>
        <v/>
      </c>
      <c r="AE351" s="32"/>
    </row>
    <row r="352" spans="1:31" x14ac:dyDescent="0.2">
      <c r="A352" s="289">
        <f t="shared" si="39"/>
        <v>43447</v>
      </c>
      <c r="B352" s="290">
        <f t="shared" si="37"/>
        <v>43447</v>
      </c>
      <c r="C352" s="303" t="s">
        <v>93</v>
      </c>
      <c r="W352" s="285">
        <f t="shared" si="38"/>
        <v>4</v>
      </c>
      <c r="X352" s="294" t="str">
        <f t="shared" si="42"/>
        <v/>
      </c>
      <c r="Y352" s="294" t="str">
        <f t="shared" si="41"/>
        <v/>
      </c>
      <c r="Z352" s="294" t="str">
        <f t="shared" si="41"/>
        <v/>
      </c>
      <c r="AA352" s="294" t="str">
        <f t="shared" si="41"/>
        <v>CJM</v>
      </c>
      <c r="AB352" s="294" t="str">
        <f t="shared" si="41"/>
        <v/>
      </c>
      <c r="AC352" s="294" t="str">
        <f t="shared" si="41"/>
        <v/>
      </c>
      <c r="AD352" s="294" t="str">
        <f t="shared" si="41"/>
        <v/>
      </c>
      <c r="AE352" s="32"/>
    </row>
    <row r="353" spans="1:31" x14ac:dyDescent="0.2">
      <c r="A353" s="289">
        <f t="shared" si="39"/>
        <v>43448</v>
      </c>
      <c r="B353" s="290">
        <f t="shared" si="37"/>
        <v>43448</v>
      </c>
      <c r="C353" s="303" t="s">
        <v>239</v>
      </c>
      <c r="W353" s="285">
        <f t="shared" si="38"/>
        <v>5</v>
      </c>
      <c r="X353" s="294" t="str">
        <f t="shared" si="42"/>
        <v/>
      </c>
      <c r="Y353" s="294" t="str">
        <f t="shared" si="41"/>
        <v/>
      </c>
      <c r="Z353" s="294" t="str">
        <f t="shared" si="41"/>
        <v/>
      </c>
      <c r="AA353" s="294" t="str">
        <f t="shared" si="41"/>
        <v/>
      </c>
      <c r="AB353" s="294" t="str">
        <f t="shared" si="41"/>
        <v>REC</v>
      </c>
      <c r="AC353" s="294" t="str">
        <f t="shared" si="41"/>
        <v/>
      </c>
      <c r="AD353" s="294" t="str">
        <f t="shared" si="41"/>
        <v/>
      </c>
      <c r="AE353" s="32"/>
    </row>
    <row r="354" spans="1:31" x14ac:dyDescent="0.2">
      <c r="A354" s="289">
        <f t="shared" si="39"/>
        <v>43449</v>
      </c>
      <c r="B354" s="290">
        <f t="shared" si="37"/>
        <v>43449</v>
      </c>
      <c r="C354" s="303" t="s">
        <v>7</v>
      </c>
      <c r="E354" s="41" t="s">
        <v>117</v>
      </c>
      <c r="W354" s="285">
        <f t="shared" si="38"/>
        <v>6</v>
      </c>
      <c r="X354" s="294" t="str">
        <f t="shared" si="42"/>
        <v/>
      </c>
      <c r="Y354" s="294" t="str">
        <f t="shared" si="41"/>
        <v/>
      </c>
      <c r="Z354" s="294" t="str">
        <f t="shared" si="41"/>
        <v/>
      </c>
      <c r="AA354" s="294" t="str">
        <f t="shared" si="41"/>
        <v/>
      </c>
      <c r="AB354" s="294" t="str">
        <f t="shared" si="41"/>
        <v/>
      </c>
      <c r="AC354" s="294" t="str">
        <f t="shared" si="41"/>
        <v>DBC</v>
      </c>
      <c r="AD354" s="294" t="str">
        <f t="shared" si="41"/>
        <v/>
      </c>
      <c r="AE354" s="32"/>
    </row>
    <row r="355" spans="1:31" x14ac:dyDescent="0.2">
      <c r="A355" s="289">
        <f t="shared" si="39"/>
        <v>43450</v>
      </c>
      <c r="B355" s="290">
        <f t="shared" si="37"/>
        <v>43450</v>
      </c>
      <c r="C355" s="303" t="s">
        <v>7</v>
      </c>
      <c r="E355" s="41" t="s">
        <v>117</v>
      </c>
      <c r="W355" s="285">
        <f t="shared" si="38"/>
        <v>7</v>
      </c>
      <c r="X355" s="294" t="str">
        <f t="shared" si="42"/>
        <v/>
      </c>
      <c r="Y355" s="294" t="str">
        <f t="shared" si="41"/>
        <v/>
      </c>
      <c r="Z355" s="294" t="str">
        <f t="shared" si="41"/>
        <v/>
      </c>
      <c r="AA355" s="294" t="str">
        <f t="shared" si="41"/>
        <v/>
      </c>
      <c r="AB355" s="294" t="str">
        <f t="shared" si="41"/>
        <v/>
      </c>
      <c r="AC355" s="294" t="str">
        <f t="shared" si="41"/>
        <v/>
      </c>
      <c r="AD355" s="294" t="str">
        <f t="shared" si="41"/>
        <v>DBC</v>
      </c>
      <c r="AE355" s="32"/>
    </row>
    <row r="356" spans="1:31" x14ac:dyDescent="0.2">
      <c r="A356" s="289">
        <f t="shared" si="39"/>
        <v>43451</v>
      </c>
      <c r="B356" s="290">
        <f t="shared" si="37"/>
        <v>43451</v>
      </c>
      <c r="C356" s="303" t="s">
        <v>127</v>
      </c>
      <c r="W356" s="285">
        <f t="shared" si="38"/>
        <v>1</v>
      </c>
      <c r="X356" s="294" t="str">
        <f t="shared" si="42"/>
        <v>JGE</v>
      </c>
      <c r="Y356" s="294" t="str">
        <f t="shared" si="41"/>
        <v/>
      </c>
      <c r="Z356" s="294" t="str">
        <f t="shared" si="41"/>
        <v/>
      </c>
      <c r="AA356" s="294" t="str">
        <f t="shared" si="41"/>
        <v/>
      </c>
      <c r="AB356" s="294" t="str">
        <f t="shared" si="41"/>
        <v/>
      </c>
      <c r="AC356" s="294" t="str">
        <f t="shared" si="41"/>
        <v/>
      </c>
      <c r="AD356" s="294" t="str">
        <f t="shared" si="41"/>
        <v/>
      </c>
      <c r="AE356" s="32"/>
    </row>
    <row r="357" spans="1:31" x14ac:dyDescent="0.2">
      <c r="A357" s="289">
        <f t="shared" si="39"/>
        <v>43452</v>
      </c>
      <c r="B357" s="290">
        <f t="shared" si="37"/>
        <v>43452</v>
      </c>
      <c r="C357" s="303" t="s">
        <v>15</v>
      </c>
      <c r="W357" s="285">
        <f t="shared" si="38"/>
        <v>2</v>
      </c>
      <c r="X357" s="294" t="str">
        <f t="shared" si="42"/>
        <v/>
      </c>
      <c r="Y357" s="294" t="str">
        <f t="shared" si="41"/>
        <v>MFS</v>
      </c>
      <c r="Z357" s="294" t="str">
        <f t="shared" si="41"/>
        <v/>
      </c>
      <c r="AA357" s="294" t="str">
        <f t="shared" si="41"/>
        <v/>
      </c>
      <c r="AB357" s="294" t="str">
        <f t="shared" si="41"/>
        <v/>
      </c>
      <c r="AC357" s="294" t="str">
        <f t="shared" si="41"/>
        <v/>
      </c>
      <c r="AD357" s="294" t="str">
        <f t="shared" si="41"/>
        <v/>
      </c>
      <c r="AE357" s="32"/>
    </row>
    <row r="358" spans="1:31" x14ac:dyDescent="0.2">
      <c r="A358" s="289">
        <f t="shared" si="39"/>
        <v>43453</v>
      </c>
      <c r="B358" s="290">
        <f t="shared" ref="B358:B402" si="43">A358</f>
        <v>43453</v>
      </c>
      <c r="C358" s="303" t="s">
        <v>100</v>
      </c>
      <c r="W358" s="285">
        <f t="shared" ref="W358:W402" si="44">WEEKDAY(A358,2)</f>
        <v>3</v>
      </c>
      <c r="X358" s="294" t="str">
        <f t="shared" si="42"/>
        <v/>
      </c>
      <c r="Y358" s="294" t="str">
        <f t="shared" si="41"/>
        <v/>
      </c>
      <c r="Z358" s="294" t="str">
        <f t="shared" si="41"/>
        <v>SPF</v>
      </c>
      <c r="AA358" s="294" t="str">
        <f t="shared" si="41"/>
        <v/>
      </c>
      <c r="AB358" s="294" t="str">
        <f t="shared" si="41"/>
        <v/>
      </c>
      <c r="AC358" s="294" t="str">
        <f t="shared" si="41"/>
        <v/>
      </c>
      <c r="AD358" s="294" t="str">
        <f t="shared" si="41"/>
        <v/>
      </c>
      <c r="AE358" s="32"/>
    </row>
    <row r="359" spans="1:31" x14ac:dyDescent="0.2">
      <c r="A359" s="289">
        <f t="shared" ref="A359:A402" si="45">A358+1</f>
        <v>43454</v>
      </c>
      <c r="B359" s="290">
        <f t="shared" si="43"/>
        <v>43454</v>
      </c>
      <c r="C359" s="303" t="s">
        <v>7</v>
      </c>
      <c r="E359" s="41" t="s">
        <v>117</v>
      </c>
      <c r="W359" s="285">
        <f t="shared" si="44"/>
        <v>4</v>
      </c>
      <c r="X359" s="294" t="str">
        <f t="shared" si="42"/>
        <v/>
      </c>
      <c r="Y359" s="294" t="str">
        <f t="shared" si="41"/>
        <v/>
      </c>
      <c r="Z359" s="294" t="str">
        <f t="shared" si="41"/>
        <v/>
      </c>
      <c r="AA359" s="294" t="str">
        <f t="shared" si="41"/>
        <v>DBC</v>
      </c>
      <c r="AB359" s="294" t="str">
        <f t="shared" si="41"/>
        <v/>
      </c>
      <c r="AC359" s="294" t="str">
        <f t="shared" si="41"/>
        <v/>
      </c>
      <c r="AD359" s="294" t="str">
        <f t="shared" si="41"/>
        <v/>
      </c>
      <c r="AE359" s="32"/>
    </row>
    <row r="360" spans="1:31" x14ac:dyDescent="0.2">
      <c r="A360" s="289">
        <f t="shared" si="45"/>
        <v>43455</v>
      </c>
      <c r="B360" s="290">
        <f t="shared" si="43"/>
        <v>43455</v>
      </c>
      <c r="C360" s="303" t="s">
        <v>2</v>
      </c>
      <c r="W360" s="285">
        <f t="shared" si="44"/>
        <v>5</v>
      </c>
      <c r="X360" s="294" t="str">
        <f t="shared" si="42"/>
        <v/>
      </c>
      <c r="Y360" s="294" t="str">
        <f t="shared" si="41"/>
        <v/>
      </c>
      <c r="Z360" s="294" t="str">
        <f t="shared" si="41"/>
        <v/>
      </c>
      <c r="AA360" s="294" t="str">
        <f t="shared" si="41"/>
        <v/>
      </c>
      <c r="AB360" s="294" t="str">
        <f t="shared" si="41"/>
        <v>GBH</v>
      </c>
      <c r="AC360" s="294" t="str">
        <f t="shared" si="41"/>
        <v/>
      </c>
      <c r="AD360" s="294" t="str">
        <f t="shared" si="41"/>
        <v/>
      </c>
      <c r="AE360" s="32"/>
    </row>
    <row r="361" spans="1:31" x14ac:dyDescent="0.2">
      <c r="A361" s="289">
        <f t="shared" si="45"/>
        <v>43456</v>
      </c>
      <c r="B361" s="290">
        <f t="shared" si="43"/>
        <v>43456</v>
      </c>
      <c r="C361" s="303" t="s">
        <v>97</v>
      </c>
      <c r="W361" s="285">
        <f t="shared" si="44"/>
        <v>6</v>
      </c>
      <c r="X361" s="294" t="str">
        <f t="shared" si="42"/>
        <v/>
      </c>
      <c r="Y361" s="294" t="str">
        <f t="shared" si="41"/>
        <v/>
      </c>
      <c r="Z361" s="294" t="str">
        <f t="shared" si="41"/>
        <v/>
      </c>
      <c r="AA361" s="294" t="str">
        <f t="shared" si="41"/>
        <v/>
      </c>
      <c r="AB361" s="294" t="str">
        <f t="shared" si="41"/>
        <v/>
      </c>
      <c r="AC361" s="294" t="str">
        <f t="shared" si="41"/>
        <v>HLT</v>
      </c>
      <c r="AD361" s="294" t="str">
        <f t="shared" si="41"/>
        <v/>
      </c>
      <c r="AE361" s="32"/>
    </row>
    <row r="362" spans="1:31" x14ac:dyDescent="0.2">
      <c r="A362" s="289">
        <f t="shared" si="45"/>
        <v>43457</v>
      </c>
      <c r="B362" s="290">
        <f t="shared" si="43"/>
        <v>43457</v>
      </c>
      <c r="C362" s="303" t="s">
        <v>97</v>
      </c>
      <c r="W362" s="285">
        <f t="shared" si="44"/>
        <v>7</v>
      </c>
      <c r="X362" s="294" t="str">
        <f t="shared" si="42"/>
        <v/>
      </c>
      <c r="Y362" s="294" t="str">
        <f t="shared" si="41"/>
        <v/>
      </c>
      <c r="Z362" s="294" t="str">
        <f t="shared" si="41"/>
        <v/>
      </c>
      <c r="AA362" s="294" t="str">
        <f t="shared" si="41"/>
        <v/>
      </c>
      <c r="AB362" s="294" t="str">
        <f t="shared" si="41"/>
        <v/>
      </c>
      <c r="AC362" s="294" t="str">
        <f t="shared" si="41"/>
        <v/>
      </c>
      <c r="AD362" s="294" t="str">
        <f t="shared" si="41"/>
        <v>HLT</v>
      </c>
      <c r="AE362" s="32"/>
    </row>
    <row r="363" spans="1:31" x14ac:dyDescent="0.2">
      <c r="A363" s="289">
        <f t="shared" si="45"/>
        <v>43458</v>
      </c>
      <c r="B363" s="290">
        <f t="shared" si="43"/>
        <v>43458</v>
      </c>
      <c r="C363" s="303" t="s">
        <v>94</v>
      </c>
      <c r="W363" s="285">
        <f t="shared" si="44"/>
        <v>1</v>
      </c>
      <c r="X363" s="294" t="str">
        <f t="shared" si="42"/>
        <v>DJM</v>
      </c>
      <c r="Y363" s="294" t="str">
        <f t="shared" si="41"/>
        <v/>
      </c>
      <c r="Z363" s="294" t="str">
        <f t="shared" si="41"/>
        <v/>
      </c>
      <c r="AA363" s="294" t="str">
        <f t="shared" si="41"/>
        <v/>
      </c>
      <c r="AB363" s="294" t="str">
        <f t="shared" si="41"/>
        <v/>
      </c>
      <c r="AC363" s="294" t="str">
        <f t="shared" si="41"/>
        <v/>
      </c>
      <c r="AD363" s="294" t="str">
        <f t="shared" si="41"/>
        <v/>
      </c>
      <c r="AE363" s="32"/>
    </row>
    <row r="364" spans="1:31" x14ac:dyDescent="0.2">
      <c r="A364" s="289">
        <f t="shared" si="45"/>
        <v>43459</v>
      </c>
      <c r="B364" s="290">
        <f t="shared" si="43"/>
        <v>43459</v>
      </c>
      <c r="C364" s="303" t="s">
        <v>68</v>
      </c>
      <c r="W364" s="285">
        <f t="shared" si="44"/>
        <v>2</v>
      </c>
      <c r="X364" s="294" t="str">
        <f t="shared" si="42"/>
        <v/>
      </c>
      <c r="Y364" s="294" t="str">
        <f t="shared" si="41"/>
        <v>AJR</v>
      </c>
      <c r="Z364" s="294" t="str">
        <f t="shared" si="41"/>
        <v/>
      </c>
      <c r="AA364" s="294" t="str">
        <f t="shared" si="41"/>
        <v/>
      </c>
      <c r="AB364" s="294" t="str">
        <f t="shared" si="41"/>
        <v/>
      </c>
      <c r="AC364" s="294" t="str">
        <f t="shared" si="41"/>
        <v/>
      </c>
      <c r="AD364" s="294" t="str">
        <f t="shared" si="41"/>
        <v/>
      </c>
      <c r="AE364" s="32"/>
    </row>
    <row r="365" spans="1:31" x14ac:dyDescent="0.2">
      <c r="A365" s="289">
        <f t="shared" si="45"/>
        <v>43460</v>
      </c>
      <c r="B365" s="290">
        <f t="shared" si="43"/>
        <v>43460</v>
      </c>
      <c r="C365" s="303" t="s">
        <v>14</v>
      </c>
      <c r="W365" s="285">
        <f t="shared" si="44"/>
        <v>3</v>
      </c>
      <c r="X365" s="294" t="str">
        <f t="shared" si="42"/>
        <v/>
      </c>
      <c r="Y365" s="294" t="str">
        <f t="shared" si="41"/>
        <v/>
      </c>
      <c r="Z365" s="294" t="str">
        <f t="shared" si="41"/>
        <v>RJR</v>
      </c>
      <c r="AA365" s="294" t="str">
        <f t="shared" si="41"/>
        <v/>
      </c>
      <c r="AB365" s="294" t="str">
        <f t="shared" si="41"/>
        <v/>
      </c>
      <c r="AC365" s="294" t="str">
        <f t="shared" si="41"/>
        <v/>
      </c>
      <c r="AD365" s="294" t="str">
        <f t="shared" si="41"/>
        <v/>
      </c>
      <c r="AE365" s="32"/>
    </row>
    <row r="366" spans="1:31" x14ac:dyDescent="0.2">
      <c r="A366" s="289">
        <f t="shared" si="45"/>
        <v>43461</v>
      </c>
      <c r="B366" s="290">
        <f t="shared" si="43"/>
        <v>43461</v>
      </c>
      <c r="C366" s="303" t="s">
        <v>65</v>
      </c>
      <c r="W366" s="285">
        <f t="shared" si="44"/>
        <v>4</v>
      </c>
      <c r="X366" s="294" t="str">
        <f t="shared" si="42"/>
        <v/>
      </c>
      <c r="Y366" s="294" t="str">
        <f t="shared" si="41"/>
        <v/>
      </c>
      <c r="Z366" s="294" t="str">
        <f t="shared" si="41"/>
        <v/>
      </c>
      <c r="AA366" s="294" t="str">
        <f t="shared" si="41"/>
        <v>LDP</v>
      </c>
      <c r="AB366" s="294" t="str">
        <f t="shared" si="41"/>
        <v/>
      </c>
      <c r="AC366" s="294" t="str">
        <f t="shared" si="41"/>
        <v/>
      </c>
      <c r="AD366" s="294" t="str">
        <f t="shared" si="41"/>
        <v/>
      </c>
      <c r="AE366" s="32"/>
    </row>
    <row r="367" spans="1:31" x14ac:dyDescent="0.2">
      <c r="A367" s="289">
        <f t="shared" si="45"/>
        <v>43462</v>
      </c>
      <c r="B367" s="290">
        <f t="shared" si="43"/>
        <v>43462</v>
      </c>
      <c r="C367" s="303" t="s">
        <v>93</v>
      </c>
      <c r="W367" s="285">
        <f t="shared" si="44"/>
        <v>5</v>
      </c>
      <c r="X367" s="294" t="str">
        <f t="shared" si="42"/>
        <v/>
      </c>
      <c r="Y367" s="294" t="str">
        <f t="shared" si="41"/>
        <v/>
      </c>
      <c r="Z367" s="294" t="str">
        <f t="shared" si="41"/>
        <v/>
      </c>
      <c r="AA367" s="294" t="str">
        <f t="shared" si="41"/>
        <v/>
      </c>
      <c r="AB367" s="294" t="str">
        <f t="shared" si="41"/>
        <v>CJM</v>
      </c>
      <c r="AC367" s="294" t="str">
        <f t="shared" si="41"/>
        <v/>
      </c>
      <c r="AD367" s="294" t="str">
        <f t="shared" si="41"/>
        <v/>
      </c>
      <c r="AE367" s="32"/>
    </row>
    <row r="368" spans="1:31" x14ac:dyDescent="0.2">
      <c r="A368" s="289">
        <f t="shared" si="45"/>
        <v>43463</v>
      </c>
      <c r="B368" s="290">
        <f t="shared" si="43"/>
        <v>43463</v>
      </c>
      <c r="C368" s="303" t="s">
        <v>93</v>
      </c>
      <c r="W368" s="285">
        <f t="shared" si="44"/>
        <v>6</v>
      </c>
      <c r="X368" s="294" t="str">
        <f t="shared" si="42"/>
        <v/>
      </c>
      <c r="Y368" s="294" t="str">
        <f t="shared" si="41"/>
        <v/>
      </c>
      <c r="Z368" s="294" t="str">
        <f t="shared" si="41"/>
        <v/>
      </c>
      <c r="AA368" s="294" t="str">
        <f t="shared" si="41"/>
        <v/>
      </c>
      <c r="AB368" s="294" t="str">
        <f t="shared" si="41"/>
        <v/>
      </c>
      <c r="AC368" s="294" t="str">
        <f t="shared" si="41"/>
        <v>CJM</v>
      </c>
      <c r="AD368" s="294" t="str">
        <f t="shared" si="41"/>
        <v/>
      </c>
      <c r="AE368" s="32"/>
    </row>
    <row r="369" spans="1:31" x14ac:dyDescent="0.2">
      <c r="A369" s="289">
        <f t="shared" si="45"/>
        <v>43464</v>
      </c>
      <c r="B369" s="290">
        <f t="shared" si="43"/>
        <v>43464</v>
      </c>
      <c r="C369" s="303" t="s">
        <v>93</v>
      </c>
      <c r="W369" s="285">
        <f t="shared" si="44"/>
        <v>7</v>
      </c>
      <c r="X369" s="294" t="str">
        <f t="shared" si="42"/>
        <v/>
      </c>
      <c r="Y369" s="294" t="str">
        <f t="shared" si="41"/>
        <v/>
      </c>
      <c r="Z369" s="294" t="str">
        <f t="shared" si="41"/>
        <v/>
      </c>
      <c r="AA369" s="294" t="str">
        <f t="shared" si="41"/>
        <v/>
      </c>
      <c r="AB369" s="294" t="str">
        <f t="shared" si="41"/>
        <v/>
      </c>
      <c r="AC369" s="294" t="str">
        <f t="shared" si="41"/>
        <v/>
      </c>
      <c r="AD369" s="294" t="str">
        <f t="shared" si="41"/>
        <v>CJM</v>
      </c>
      <c r="AE369" s="32"/>
    </row>
    <row r="370" spans="1:31" x14ac:dyDescent="0.2">
      <c r="A370" s="289">
        <f t="shared" si="45"/>
        <v>43465</v>
      </c>
      <c r="B370" s="290">
        <f t="shared" si="43"/>
        <v>43465</v>
      </c>
      <c r="C370" s="303" t="s">
        <v>97</v>
      </c>
      <c r="W370" s="285">
        <f t="shared" si="44"/>
        <v>1</v>
      </c>
      <c r="X370" s="294" t="str">
        <f t="shared" si="42"/>
        <v>HLT</v>
      </c>
      <c r="Y370" s="294" t="str">
        <f t="shared" si="41"/>
        <v/>
      </c>
      <c r="Z370" s="294" t="str">
        <f t="shared" si="41"/>
        <v/>
      </c>
      <c r="AA370" s="294" t="str">
        <f t="shared" si="41"/>
        <v/>
      </c>
      <c r="AB370" s="294" t="str">
        <f t="shared" si="41"/>
        <v/>
      </c>
      <c r="AC370" s="294" t="str">
        <f t="shared" si="41"/>
        <v/>
      </c>
      <c r="AD370" s="294" t="str">
        <f t="shared" si="41"/>
        <v/>
      </c>
      <c r="AE370" s="32"/>
    </row>
    <row r="371" spans="1:31" x14ac:dyDescent="0.2">
      <c r="A371" s="289">
        <f t="shared" si="45"/>
        <v>43466</v>
      </c>
      <c r="B371" s="290">
        <f t="shared" si="43"/>
        <v>43466</v>
      </c>
      <c r="C371" s="303" t="s">
        <v>99</v>
      </c>
      <c r="W371" s="285">
        <f t="shared" si="44"/>
        <v>2</v>
      </c>
      <c r="X371" s="294" t="str">
        <f t="shared" si="42"/>
        <v/>
      </c>
      <c r="Y371" s="294" t="str">
        <f t="shared" si="41"/>
        <v>RAC</v>
      </c>
      <c r="Z371" s="294" t="str">
        <f t="shared" si="41"/>
        <v/>
      </c>
      <c r="AA371" s="294" t="str">
        <f t="shared" si="41"/>
        <v/>
      </c>
      <c r="AB371" s="294" t="str">
        <f t="shared" si="41"/>
        <v/>
      </c>
      <c r="AC371" s="294" t="str">
        <f t="shared" si="41"/>
        <v/>
      </c>
      <c r="AD371" s="294" t="str">
        <f t="shared" si="41"/>
        <v/>
      </c>
      <c r="AE371" s="32"/>
    </row>
    <row r="372" spans="1:31" x14ac:dyDescent="0.2">
      <c r="A372" s="289">
        <f t="shared" si="45"/>
        <v>43467</v>
      </c>
      <c r="B372" s="290">
        <f t="shared" si="43"/>
        <v>43467</v>
      </c>
      <c r="C372" s="303" t="s">
        <v>96</v>
      </c>
      <c r="W372" s="285">
        <f t="shared" si="44"/>
        <v>3</v>
      </c>
      <c r="X372" s="294" t="str">
        <f t="shared" si="42"/>
        <v/>
      </c>
      <c r="Y372" s="294" t="str">
        <f t="shared" si="41"/>
        <v/>
      </c>
      <c r="Z372" s="294" t="str">
        <f t="shared" si="41"/>
        <v>PRS</v>
      </c>
      <c r="AA372" s="294" t="str">
        <f t="shared" si="41"/>
        <v/>
      </c>
      <c r="AB372" s="294" t="str">
        <f t="shared" si="41"/>
        <v/>
      </c>
      <c r="AC372" s="294" t="str">
        <f t="shared" si="41"/>
        <v/>
      </c>
      <c r="AD372" s="294" t="str">
        <f t="shared" si="41"/>
        <v/>
      </c>
      <c r="AE372" s="32"/>
    </row>
    <row r="373" spans="1:31" x14ac:dyDescent="0.2">
      <c r="A373" s="289">
        <f t="shared" si="45"/>
        <v>43468</v>
      </c>
      <c r="B373" s="290">
        <f t="shared" si="43"/>
        <v>43468</v>
      </c>
      <c r="C373" s="303" t="s">
        <v>200</v>
      </c>
      <c r="W373" s="285">
        <f t="shared" si="44"/>
        <v>4</v>
      </c>
      <c r="X373" s="294" t="str">
        <f t="shared" si="42"/>
        <v/>
      </c>
      <c r="Y373" s="294" t="str">
        <f t="shared" si="41"/>
        <v/>
      </c>
      <c r="Z373" s="294" t="str">
        <f t="shared" si="41"/>
        <v/>
      </c>
      <c r="AA373" s="294" t="str">
        <f t="shared" si="41"/>
        <v>PJC</v>
      </c>
      <c r="AB373" s="294" t="str">
        <f t="shared" si="41"/>
        <v/>
      </c>
      <c r="AC373" s="294" t="str">
        <f t="shared" si="41"/>
        <v/>
      </c>
      <c r="AD373" s="294" t="str">
        <f t="shared" si="41"/>
        <v/>
      </c>
      <c r="AE373" s="32"/>
    </row>
    <row r="374" spans="1:31" x14ac:dyDescent="0.2">
      <c r="A374" s="289">
        <f t="shared" si="45"/>
        <v>43469</v>
      </c>
      <c r="B374" s="290">
        <f t="shared" si="43"/>
        <v>43469</v>
      </c>
      <c r="C374" s="303" t="s">
        <v>6</v>
      </c>
      <c r="W374" s="285">
        <f t="shared" si="44"/>
        <v>5</v>
      </c>
      <c r="X374" s="294" t="str">
        <f t="shared" si="42"/>
        <v/>
      </c>
      <c r="Y374" s="294" t="str">
        <f t="shared" si="41"/>
        <v/>
      </c>
      <c r="Z374" s="294" t="str">
        <f t="shared" si="41"/>
        <v/>
      </c>
      <c r="AA374" s="294" t="str">
        <f t="shared" si="41"/>
        <v/>
      </c>
      <c r="AB374" s="294" t="str">
        <f t="shared" si="41"/>
        <v>GAH</v>
      </c>
      <c r="AC374" s="294" t="str">
        <f t="shared" si="41"/>
        <v/>
      </c>
      <c r="AD374" s="294" t="str">
        <f t="shared" si="41"/>
        <v/>
      </c>
      <c r="AE374" s="32"/>
    </row>
    <row r="375" spans="1:31" x14ac:dyDescent="0.2">
      <c r="A375" s="289">
        <f t="shared" si="45"/>
        <v>43470</v>
      </c>
      <c r="B375" s="290">
        <f t="shared" si="43"/>
        <v>43470</v>
      </c>
      <c r="C375" s="303" t="s">
        <v>65</v>
      </c>
      <c r="W375" s="285">
        <f t="shared" si="44"/>
        <v>6</v>
      </c>
      <c r="X375" s="294" t="str">
        <f t="shared" si="42"/>
        <v/>
      </c>
      <c r="Y375" s="294" t="str">
        <f t="shared" si="41"/>
        <v/>
      </c>
      <c r="Z375" s="294" t="str">
        <f t="shared" si="41"/>
        <v/>
      </c>
      <c r="AA375" s="294" t="str">
        <f t="shared" si="41"/>
        <v/>
      </c>
      <c r="AB375" s="294" t="str">
        <f t="shared" si="41"/>
        <v/>
      </c>
      <c r="AC375" s="294" t="str">
        <f t="shared" si="41"/>
        <v>LDP</v>
      </c>
      <c r="AD375" s="294" t="str">
        <f t="shared" si="41"/>
        <v/>
      </c>
      <c r="AE375" s="32"/>
    </row>
    <row r="376" spans="1:31" x14ac:dyDescent="0.2">
      <c r="A376" s="289">
        <f t="shared" si="45"/>
        <v>43471</v>
      </c>
      <c r="B376" s="290">
        <f t="shared" si="43"/>
        <v>43471</v>
      </c>
      <c r="C376" s="303" t="s">
        <v>65</v>
      </c>
      <c r="W376" s="285">
        <f t="shared" si="44"/>
        <v>7</v>
      </c>
      <c r="X376" s="294" t="str">
        <f t="shared" si="42"/>
        <v/>
      </c>
      <c r="Y376" s="294" t="str">
        <f t="shared" si="41"/>
        <v/>
      </c>
      <c r="Z376" s="294" t="str">
        <f t="shared" si="41"/>
        <v/>
      </c>
      <c r="AA376" s="294" t="str">
        <f t="shared" si="41"/>
        <v/>
      </c>
      <c r="AB376" s="294" t="str">
        <f t="shared" si="41"/>
        <v/>
      </c>
      <c r="AC376" s="294" t="str">
        <f t="shared" si="41"/>
        <v/>
      </c>
      <c r="AD376" s="294" t="str">
        <f t="shared" si="41"/>
        <v>LDP</v>
      </c>
      <c r="AE376" s="32"/>
    </row>
    <row r="377" spans="1:31" x14ac:dyDescent="0.2">
      <c r="A377" s="289">
        <f t="shared" si="45"/>
        <v>43472</v>
      </c>
      <c r="B377" s="290">
        <f t="shared" si="43"/>
        <v>43472</v>
      </c>
      <c r="C377" s="303" t="s">
        <v>239</v>
      </c>
      <c r="W377" s="285">
        <f t="shared" si="44"/>
        <v>1</v>
      </c>
      <c r="X377" s="294" t="str">
        <f t="shared" si="42"/>
        <v>REC</v>
      </c>
      <c r="Y377" s="294" t="str">
        <f t="shared" si="41"/>
        <v/>
      </c>
      <c r="Z377" s="294" t="str">
        <f t="shared" si="41"/>
        <v/>
      </c>
      <c r="AA377" s="294" t="str">
        <f t="shared" si="41"/>
        <v/>
      </c>
      <c r="AB377" s="294" t="str">
        <f t="shared" si="41"/>
        <v/>
      </c>
      <c r="AC377" s="294" t="str">
        <f t="shared" si="41"/>
        <v/>
      </c>
      <c r="AD377" s="294" t="str">
        <f t="shared" si="41"/>
        <v/>
      </c>
      <c r="AE377" s="32"/>
    </row>
    <row r="378" spans="1:31" x14ac:dyDescent="0.2">
      <c r="A378" s="289">
        <f t="shared" si="45"/>
        <v>43473</v>
      </c>
      <c r="B378" s="290">
        <f t="shared" si="43"/>
        <v>43473</v>
      </c>
      <c r="C378" s="303" t="s">
        <v>127</v>
      </c>
      <c r="W378" s="285">
        <f t="shared" si="44"/>
        <v>2</v>
      </c>
      <c r="X378" s="294" t="str">
        <f t="shared" si="42"/>
        <v/>
      </c>
      <c r="Y378" s="294" t="str">
        <f t="shared" si="41"/>
        <v>JGE</v>
      </c>
      <c r="Z378" s="294" t="str">
        <f t="shared" si="41"/>
        <v/>
      </c>
      <c r="AA378" s="294" t="str">
        <f t="shared" si="41"/>
        <v/>
      </c>
      <c r="AB378" s="294" t="str">
        <f t="shared" si="41"/>
        <v/>
      </c>
      <c r="AC378" s="294" t="str">
        <f t="shared" si="41"/>
        <v/>
      </c>
      <c r="AD378" s="294" t="str">
        <f t="shared" si="41"/>
        <v/>
      </c>
      <c r="AE378" s="32"/>
    </row>
    <row r="379" spans="1:31" x14ac:dyDescent="0.2">
      <c r="A379" s="289">
        <f t="shared" si="45"/>
        <v>43474</v>
      </c>
      <c r="B379" s="290">
        <f t="shared" si="43"/>
        <v>43474</v>
      </c>
      <c r="C379" s="303" t="s">
        <v>15</v>
      </c>
      <c r="W379" s="285">
        <f t="shared" si="44"/>
        <v>3</v>
      </c>
      <c r="X379" s="294" t="str">
        <f t="shared" si="42"/>
        <v/>
      </c>
      <c r="Y379" s="294" t="str">
        <f t="shared" si="41"/>
        <v/>
      </c>
      <c r="Z379" s="294" t="str">
        <f t="shared" si="41"/>
        <v>MFS</v>
      </c>
      <c r="AA379" s="294" t="str">
        <f t="shared" si="41"/>
        <v/>
      </c>
      <c r="AB379" s="294" t="str">
        <f t="shared" si="41"/>
        <v/>
      </c>
      <c r="AC379" s="294" t="str">
        <f t="shared" si="41"/>
        <v/>
      </c>
      <c r="AD379" s="294" t="str">
        <f t="shared" si="41"/>
        <v/>
      </c>
      <c r="AE379" s="32"/>
    </row>
    <row r="380" spans="1:31" x14ac:dyDescent="0.2">
      <c r="A380" s="289">
        <f t="shared" si="45"/>
        <v>43475</v>
      </c>
      <c r="B380" s="290">
        <f t="shared" si="43"/>
        <v>43475</v>
      </c>
      <c r="C380" s="303" t="s">
        <v>94</v>
      </c>
      <c r="W380" s="285">
        <f t="shared" si="44"/>
        <v>4</v>
      </c>
      <c r="X380" s="294" t="str">
        <f t="shared" si="42"/>
        <v/>
      </c>
      <c r="Y380" s="294" t="str">
        <f t="shared" si="41"/>
        <v/>
      </c>
      <c r="Z380" s="294" t="str">
        <f t="shared" si="41"/>
        <v/>
      </c>
      <c r="AA380" s="294" t="str">
        <f t="shared" si="41"/>
        <v>DJM</v>
      </c>
      <c r="AB380" s="294" t="str">
        <f t="shared" si="41"/>
        <v/>
      </c>
      <c r="AC380" s="294" t="str">
        <f t="shared" si="41"/>
        <v/>
      </c>
      <c r="AD380" s="294" t="str">
        <f t="shared" si="41"/>
        <v/>
      </c>
      <c r="AE380" s="32"/>
    </row>
    <row r="381" spans="1:31" x14ac:dyDescent="0.2">
      <c r="A381" s="289">
        <f t="shared" si="45"/>
        <v>43476</v>
      </c>
      <c r="B381" s="290">
        <f t="shared" si="43"/>
        <v>43476</v>
      </c>
      <c r="C381" s="303" t="s">
        <v>68</v>
      </c>
      <c r="W381" s="285">
        <f t="shared" si="44"/>
        <v>5</v>
      </c>
      <c r="X381" s="294" t="str">
        <f t="shared" si="42"/>
        <v/>
      </c>
      <c r="Y381" s="294" t="str">
        <f t="shared" si="41"/>
        <v/>
      </c>
      <c r="Z381" s="294" t="str">
        <f t="shared" si="41"/>
        <v/>
      </c>
      <c r="AA381" s="294" t="str">
        <f t="shared" si="41"/>
        <v/>
      </c>
      <c r="AB381" s="294" t="str">
        <f t="shared" si="41"/>
        <v>AJR</v>
      </c>
      <c r="AC381" s="294" t="str">
        <f t="shared" si="41"/>
        <v/>
      </c>
      <c r="AD381" s="294" t="str">
        <f t="shared" si="41"/>
        <v/>
      </c>
      <c r="AE381" s="32"/>
    </row>
    <row r="382" spans="1:31" x14ac:dyDescent="0.2">
      <c r="A382" s="289">
        <f t="shared" si="45"/>
        <v>43477</v>
      </c>
      <c r="B382" s="290">
        <f t="shared" si="43"/>
        <v>43477</v>
      </c>
      <c r="C382" s="303" t="s">
        <v>68</v>
      </c>
      <c r="W382" s="285">
        <f t="shared" si="44"/>
        <v>6</v>
      </c>
      <c r="X382" s="294" t="str">
        <f t="shared" si="42"/>
        <v/>
      </c>
      <c r="Y382" s="294" t="str">
        <f t="shared" si="41"/>
        <v/>
      </c>
      <c r="Z382" s="294" t="str">
        <f t="shared" si="41"/>
        <v/>
      </c>
      <c r="AA382" s="294" t="str">
        <f t="shared" si="41"/>
        <v/>
      </c>
      <c r="AB382" s="294" t="str">
        <f t="shared" si="41"/>
        <v/>
      </c>
      <c r="AC382" s="294" t="str">
        <f t="shared" si="41"/>
        <v>AJR</v>
      </c>
      <c r="AD382" s="294" t="str">
        <f t="shared" si="41"/>
        <v/>
      </c>
      <c r="AE382" s="32"/>
    </row>
    <row r="383" spans="1:31" x14ac:dyDescent="0.2">
      <c r="A383" s="289">
        <f t="shared" si="45"/>
        <v>43478</v>
      </c>
      <c r="B383" s="290">
        <f t="shared" si="43"/>
        <v>43478</v>
      </c>
      <c r="C383" s="303" t="s">
        <v>68</v>
      </c>
      <c r="W383" s="285">
        <f t="shared" si="44"/>
        <v>7</v>
      </c>
      <c r="X383" s="294" t="str">
        <f t="shared" si="42"/>
        <v/>
      </c>
      <c r="Y383" s="294" t="str">
        <f t="shared" si="41"/>
        <v/>
      </c>
      <c r="Z383" s="294" t="str">
        <f t="shared" si="41"/>
        <v/>
      </c>
      <c r="AA383" s="294" t="str">
        <f t="shared" si="41"/>
        <v/>
      </c>
      <c r="AB383" s="294" t="str">
        <f t="shared" si="41"/>
        <v/>
      </c>
      <c r="AC383" s="294" t="str">
        <f t="shared" si="41"/>
        <v/>
      </c>
      <c r="AD383" s="294" t="str">
        <f t="shared" si="41"/>
        <v>AJR</v>
      </c>
      <c r="AE383" s="32"/>
    </row>
    <row r="384" spans="1:31" x14ac:dyDescent="0.2">
      <c r="A384" s="289">
        <f t="shared" si="45"/>
        <v>43479</v>
      </c>
      <c r="B384" s="290">
        <f t="shared" si="43"/>
        <v>43479</v>
      </c>
      <c r="C384" s="303" t="s">
        <v>2</v>
      </c>
      <c r="W384" s="285">
        <f t="shared" si="44"/>
        <v>1</v>
      </c>
      <c r="X384" s="294" t="str">
        <f t="shared" si="42"/>
        <v>GBH</v>
      </c>
      <c r="Y384" s="294" t="str">
        <f t="shared" si="41"/>
        <v/>
      </c>
      <c r="Z384" s="294" t="str">
        <f t="shared" si="41"/>
        <v/>
      </c>
      <c r="AA384" s="294" t="str">
        <f t="shared" si="41"/>
        <v/>
      </c>
      <c r="AB384" s="294" t="str">
        <f t="shared" si="41"/>
        <v/>
      </c>
      <c r="AC384" s="294" t="str">
        <f t="shared" ref="Y384:AD402" si="46">IF($W384=AC$3,$C384,"")</f>
        <v/>
      </c>
      <c r="AD384" s="294" t="str">
        <f t="shared" si="46"/>
        <v/>
      </c>
      <c r="AE384" s="32"/>
    </row>
    <row r="385" spans="1:31" x14ac:dyDescent="0.2">
      <c r="A385" s="289">
        <f t="shared" si="45"/>
        <v>43480</v>
      </c>
      <c r="B385" s="290">
        <f t="shared" si="43"/>
        <v>43480</v>
      </c>
      <c r="C385" s="303" t="s">
        <v>14</v>
      </c>
      <c r="W385" s="285">
        <f t="shared" si="44"/>
        <v>2</v>
      </c>
      <c r="X385" s="294" t="str">
        <f t="shared" si="42"/>
        <v/>
      </c>
      <c r="Y385" s="294" t="str">
        <f t="shared" si="46"/>
        <v>RJR</v>
      </c>
      <c r="Z385" s="294" t="str">
        <f t="shared" si="46"/>
        <v/>
      </c>
      <c r="AA385" s="294" t="str">
        <f t="shared" si="46"/>
        <v/>
      </c>
      <c r="AB385" s="294" t="str">
        <f t="shared" si="46"/>
        <v/>
      </c>
      <c r="AC385" s="294" t="str">
        <f t="shared" si="46"/>
        <v/>
      </c>
      <c r="AD385" s="294" t="str">
        <f t="shared" si="46"/>
        <v/>
      </c>
      <c r="AE385" s="32"/>
    </row>
    <row r="386" spans="1:31" x14ac:dyDescent="0.2">
      <c r="A386" s="289">
        <f t="shared" si="45"/>
        <v>43481</v>
      </c>
      <c r="B386" s="290">
        <f t="shared" si="43"/>
        <v>43481</v>
      </c>
      <c r="C386" s="303" t="s">
        <v>7</v>
      </c>
      <c r="W386" s="285">
        <f t="shared" si="44"/>
        <v>3</v>
      </c>
      <c r="X386" s="294" t="str">
        <f t="shared" si="42"/>
        <v/>
      </c>
      <c r="Y386" s="294" t="str">
        <f t="shared" si="46"/>
        <v/>
      </c>
      <c r="Z386" s="294" t="str">
        <f t="shared" si="46"/>
        <v>DBC</v>
      </c>
      <c r="AA386" s="294" t="str">
        <f t="shared" si="46"/>
        <v/>
      </c>
      <c r="AB386" s="294" t="str">
        <f t="shared" si="46"/>
        <v/>
      </c>
      <c r="AC386" s="294" t="str">
        <f t="shared" si="46"/>
        <v/>
      </c>
      <c r="AD386" s="294" t="str">
        <f t="shared" si="46"/>
        <v/>
      </c>
      <c r="AE386" s="32"/>
    </row>
    <row r="387" spans="1:31" x14ac:dyDescent="0.2">
      <c r="A387" s="289">
        <f t="shared" si="45"/>
        <v>43482</v>
      </c>
      <c r="B387" s="290">
        <f t="shared" si="43"/>
        <v>43482</v>
      </c>
      <c r="C387" s="303" t="s">
        <v>100</v>
      </c>
      <c r="W387" s="285">
        <f t="shared" si="44"/>
        <v>4</v>
      </c>
      <c r="X387" s="294" t="str">
        <f t="shared" si="42"/>
        <v/>
      </c>
      <c r="Y387" s="294" t="str">
        <f t="shared" si="46"/>
        <v/>
      </c>
      <c r="Z387" s="294" t="str">
        <f t="shared" si="46"/>
        <v/>
      </c>
      <c r="AA387" s="294" t="str">
        <f t="shared" si="46"/>
        <v>SPF</v>
      </c>
      <c r="AB387" s="294" t="str">
        <f t="shared" si="46"/>
        <v/>
      </c>
      <c r="AC387" s="294" t="str">
        <f t="shared" si="46"/>
        <v/>
      </c>
      <c r="AD387" s="294" t="str">
        <f t="shared" si="46"/>
        <v/>
      </c>
      <c r="AE387" s="32"/>
    </row>
    <row r="388" spans="1:31" x14ac:dyDescent="0.2">
      <c r="A388" s="289">
        <f t="shared" si="45"/>
        <v>43483</v>
      </c>
      <c r="B388" s="290">
        <f t="shared" si="43"/>
        <v>43483</v>
      </c>
      <c r="C388" s="303" t="s">
        <v>65</v>
      </c>
      <c r="W388" s="285">
        <f t="shared" si="44"/>
        <v>5</v>
      </c>
      <c r="X388" s="294" t="str">
        <f t="shared" si="42"/>
        <v/>
      </c>
      <c r="Y388" s="294" t="str">
        <f t="shared" si="46"/>
        <v/>
      </c>
      <c r="Z388" s="294" t="str">
        <f t="shared" si="46"/>
        <v/>
      </c>
      <c r="AA388" s="294" t="str">
        <f t="shared" si="46"/>
        <v/>
      </c>
      <c r="AB388" s="294" t="str">
        <f t="shared" si="46"/>
        <v>LDP</v>
      </c>
      <c r="AC388" s="294" t="str">
        <f t="shared" si="46"/>
        <v/>
      </c>
      <c r="AD388" s="294" t="str">
        <f t="shared" si="46"/>
        <v/>
      </c>
      <c r="AE388" s="32"/>
    </row>
    <row r="389" spans="1:31" x14ac:dyDescent="0.2">
      <c r="A389" s="289">
        <f t="shared" si="45"/>
        <v>43484</v>
      </c>
      <c r="B389" s="290">
        <f t="shared" si="43"/>
        <v>43484</v>
      </c>
      <c r="C389" s="303" t="s">
        <v>94</v>
      </c>
      <c r="W389" s="285">
        <f t="shared" si="44"/>
        <v>6</v>
      </c>
      <c r="X389" s="294" t="str">
        <f t="shared" si="42"/>
        <v/>
      </c>
      <c r="Y389" s="294" t="str">
        <f t="shared" si="46"/>
        <v/>
      </c>
      <c r="Z389" s="294" t="str">
        <f t="shared" si="46"/>
        <v/>
      </c>
      <c r="AA389" s="294" t="str">
        <f t="shared" si="46"/>
        <v/>
      </c>
      <c r="AB389" s="294" t="str">
        <f t="shared" si="46"/>
        <v/>
      </c>
      <c r="AC389" s="294" t="str">
        <f t="shared" si="46"/>
        <v>DJM</v>
      </c>
      <c r="AD389" s="294" t="str">
        <f t="shared" si="46"/>
        <v/>
      </c>
      <c r="AE389" s="32"/>
    </row>
    <row r="390" spans="1:31" x14ac:dyDescent="0.2">
      <c r="A390" s="289">
        <f t="shared" si="45"/>
        <v>43485</v>
      </c>
      <c r="B390" s="290">
        <f t="shared" si="43"/>
        <v>43485</v>
      </c>
      <c r="C390" s="303" t="s">
        <v>94</v>
      </c>
      <c r="W390" s="285">
        <f t="shared" si="44"/>
        <v>7</v>
      </c>
      <c r="X390" s="294" t="str">
        <f t="shared" si="42"/>
        <v/>
      </c>
      <c r="Y390" s="294" t="str">
        <f t="shared" si="46"/>
        <v/>
      </c>
      <c r="Z390" s="294" t="str">
        <f t="shared" si="46"/>
        <v/>
      </c>
      <c r="AA390" s="294" t="str">
        <f t="shared" si="46"/>
        <v/>
      </c>
      <c r="AB390" s="294" t="str">
        <f t="shared" si="46"/>
        <v/>
      </c>
      <c r="AC390" s="294" t="str">
        <f t="shared" si="46"/>
        <v/>
      </c>
      <c r="AD390" s="294" t="str">
        <f t="shared" si="46"/>
        <v>DJM</v>
      </c>
      <c r="AE390" s="32"/>
    </row>
    <row r="391" spans="1:31" x14ac:dyDescent="0.2">
      <c r="A391" s="289">
        <f t="shared" si="45"/>
        <v>43486</v>
      </c>
      <c r="B391" s="290">
        <f t="shared" si="43"/>
        <v>43486</v>
      </c>
      <c r="C391" s="303" t="s">
        <v>6</v>
      </c>
      <c r="W391" s="285">
        <f t="shared" si="44"/>
        <v>1</v>
      </c>
      <c r="X391" s="294" t="str">
        <f t="shared" si="42"/>
        <v>GAH</v>
      </c>
      <c r="Y391" s="294" t="str">
        <f t="shared" si="46"/>
        <v/>
      </c>
      <c r="Z391" s="294" t="str">
        <f t="shared" si="46"/>
        <v/>
      </c>
      <c r="AA391" s="294" t="str">
        <f t="shared" si="46"/>
        <v/>
      </c>
      <c r="AB391" s="294" t="str">
        <f t="shared" si="46"/>
        <v/>
      </c>
      <c r="AC391" s="294" t="str">
        <f t="shared" si="46"/>
        <v/>
      </c>
      <c r="AD391" s="294" t="str">
        <f t="shared" si="46"/>
        <v/>
      </c>
      <c r="AE391" s="32"/>
    </row>
    <row r="392" spans="1:31" x14ac:dyDescent="0.2">
      <c r="A392" s="289">
        <f t="shared" si="45"/>
        <v>43487</v>
      </c>
      <c r="B392" s="290">
        <f t="shared" si="43"/>
        <v>43487</v>
      </c>
      <c r="C392" s="303" t="s">
        <v>97</v>
      </c>
      <c r="W392" s="285">
        <f t="shared" si="44"/>
        <v>2</v>
      </c>
      <c r="X392" s="294" t="str">
        <f t="shared" si="42"/>
        <v/>
      </c>
      <c r="Y392" s="294" t="str">
        <f t="shared" si="46"/>
        <v>HLT</v>
      </c>
      <c r="Z392" s="294" t="str">
        <f t="shared" si="46"/>
        <v/>
      </c>
      <c r="AA392" s="294" t="str">
        <f t="shared" si="46"/>
        <v/>
      </c>
      <c r="AB392" s="294" t="str">
        <f t="shared" si="46"/>
        <v/>
      </c>
      <c r="AC392" s="294" t="str">
        <f t="shared" si="46"/>
        <v/>
      </c>
      <c r="AD392" s="294" t="str">
        <f t="shared" si="46"/>
        <v/>
      </c>
      <c r="AE392" s="32"/>
    </row>
    <row r="393" spans="1:31" x14ac:dyDescent="0.2">
      <c r="A393" s="289">
        <f t="shared" si="45"/>
        <v>43488</v>
      </c>
      <c r="B393" s="290">
        <f t="shared" si="43"/>
        <v>43488</v>
      </c>
      <c r="C393" s="303" t="s">
        <v>99</v>
      </c>
      <c r="W393" s="285">
        <f t="shared" si="44"/>
        <v>3</v>
      </c>
      <c r="X393" s="294" t="str">
        <f t="shared" si="42"/>
        <v/>
      </c>
      <c r="Y393" s="294" t="str">
        <f t="shared" si="46"/>
        <v/>
      </c>
      <c r="Z393" s="294" t="str">
        <f t="shared" si="46"/>
        <v>RAC</v>
      </c>
      <c r="AA393" s="294" t="str">
        <f t="shared" si="46"/>
        <v/>
      </c>
      <c r="AB393" s="294" t="str">
        <f t="shared" si="46"/>
        <v/>
      </c>
      <c r="AC393" s="294" t="str">
        <f t="shared" si="46"/>
        <v/>
      </c>
      <c r="AD393" s="294" t="str">
        <f t="shared" si="46"/>
        <v/>
      </c>
      <c r="AE393" s="32"/>
    </row>
    <row r="394" spans="1:31" x14ac:dyDescent="0.2">
      <c r="A394" s="289">
        <f t="shared" si="45"/>
        <v>43489</v>
      </c>
      <c r="B394" s="290">
        <f t="shared" si="43"/>
        <v>43489</v>
      </c>
      <c r="C394" s="303" t="s">
        <v>96</v>
      </c>
      <c r="W394" s="285">
        <f t="shared" si="44"/>
        <v>4</v>
      </c>
      <c r="X394" s="294" t="str">
        <f t="shared" si="42"/>
        <v/>
      </c>
      <c r="Y394" s="294" t="str">
        <f t="shared" si="46"/>
        <v/>
      </c>
      <c r="Z394" s="294" t="str">
        <f t="shared" si="46"/>
        <v/>
      </c>
      <c r="AA394" s="294" t="str">
        <f t="shared" si="46"/>
        <v>PRS</v>
      </c>
      <c r="AB394" s="294" t="str">
        <f t="shared" si="46"/>
        <v/>
      </c>
      <c r="AC394" s="294" t="str">
        <f t="shared" si="46"/>
        <v/>
      </c>
      <c r="AD394" s="294" t="str">
        <f t="shared" si="46"/>
        <v/>
      </c>
      <c r="AE394" s="32"/>
    </row>
    <row r="395" spans="1:31" x14ac:dyDescent="0.2">
      <c r="A395" s="289">
        <f t="shared" si="45"/>
        <v>43490</v>
      </c>
      <c r="B395" s="290">
        <f t="shared" si="43"/>
        <v>43490</v>
      </c>
      <c r="C395" s="303" t="s">
        <v>14</v>
      </c>
      <c r="W395" s="285">
        <f t="shared" si="44"/>
        <v>5</v>
      </c>
      <c r="X395" s="294" t="str">
        <f t="shared" si="42"/>
        <v/>
      </c>
      <c r="Y395" s="294" t="str">
        <f t="shared" si="46"/>
        <v/>
      </c>
      <c r="Z395" s="294" t="str">
        <f t="shared" si="46"/>
        <v/>
      </c>
      <c r="AA395" s="294" t="str">
        <f t="shared" si="46"/>
        <v/>
      </c>
      <c r="AB395" s="294" t="str">
        <f t="shared" si="46"/>
        <v>RJR</v>
      </c>
      <c r="AC395" s="294" t="str">
        <f t="shared" si="46"/>
        <v/>
      </c>
      <c r="AD395" s="294" t="str">
        <f t="shared" si="46"/>
        <v/>
      </c>
      <c r="AE395" s="32"/>
    </row>
    <row r="396" spans="1:31" x14ac:dyDescent="0.2">
      <c r="A396" s="289">
        <f t="shared" si="45"/>
        <v>43491</v>
      </c>
      <c r="B396" s="290">
        <f t="shared" si="43"/>
        <v>43491</v>
      </c>
      <c r="C396" s="303" t="s">
        <v>200</v>
      </c>
      <c r="W396" s="285">
        <f t="shared" si="44"/>
        <v>6</v>
      </c>
      <c r="X396" s="294" t="str">
        <f t="shared" si="42"/>
        <v/>
      </c>
      <c r="Y396" s="294" t="str">
        <f t="shared" si="46"/>
        <v/>
      </c>
      <c r="Z396" s="294" t="str">
        <f t="shared" si="46"/>
        <v/>
      </c>
      <c r="AA396" s="294" t="str">
        <f t="shared" si="46"/>
        <v/>
      </c>
      <c r="AB396" s="294" t="str">
        <f t="shared" si="46"/>
        <v/>
      </c>
      <c r="AC396" s="294" t="str">
        <f t="shared" si="46"/>
        <v>PJC</v>
      </c>
      <c r="AD396" s="294" t="str">
        <f t="shared" si="46"/>
        <v/>
      </c>
      <c r="AE396" s="32"/>
    </row>
    <row r="397" spans="1:31" x14ac:dyDescent="0.2">
      <c r="A397" s="289">
        <f t="shared" si="45"/>
        <v>43492</v>
      </c>
      <c r="B397" s="290">
        <f t="shared" si="43"/>
        <v>43492</v>
      </c>
      <c r="C397" s="303" t="s">
        <v>200</v>
      </c>
      <c r="W397" s="285">
        <f t="shared" si="44"/>
        <v>7</v>
      </c>
      <c r="X397" s="294" t="str">
        <f t="shared" si="42"/>
        <v/>
      </c>
      <c r="Y397" s="294" t="str">
        <f t="shared" si="46"/>
        <v/>
      </c>
      <c r="Z397" s="294" t="str">
        <f t="shared" si="46"/>
        <v/>
      </c>
      <c r="AA397" s="294" t="str">
        <f t="shared" si="46"/>
        <v/>
      </c>
      <c r="AB397" s="294" t="str">
        <f t="shared" si="46"/>
        <v/>
      </c>
      <c r="AC397" s="294" t="str">
        <f t="shared" si="46"/>
        <v/>
      </c>
      <c r="AD397" s="294" t="str">
        <f t="shared" si="46"/>
        <v>PJC</v>
      </c>
      <c r="AE397" s="32"/>
    </row>
    <row r="398" spans="1:31" x14ac:dyDescent="0.2">
      <c r="A398" s="289">
        <f t="shared" si="45"/>
        <v>43493</v>
      </c>
      <c r="B398" s="290">
        <f t="shared" si="43"/>
        <v>43493</v>
      </c>
      <c r="C398" s="303" t="s">
        <v>2</v>
      </c>
      <c r="W398" s="285">
        <f t="shared" si="44"/>
        <v>1</v>
      </c>
      <c r="X398" s="294" t="str">
        <f t="shared" si="42"/>
        <v>GBH</v>
      </c>
      <c r="Y398" s="294" t="str">
        <f t="shared" si="46"/>
        <v/>
      </c>
      <c r="Z398" s="294" t="str">
        <f t="shared" si="46"/>
        <v/>
      </c>
      <c r="AA398" s="294" t="str">
        <f t="shared" si="46"/>
        <v/>
      </c>
      <c r="AB398" s="294" t="str">
        <f t="shared" si="46"/>
        <v/>
      </c>
      <c r="AC398" s="294" t="str">
        <f t="shared" si="46"/>
        <v/>
      </c>
      <c r="AD398" s="294" t="str">
        <f t="shared" si="46"/>
        <v/>
      </c>
      <c r="AE398" s="32"/>
    </row>
    <row r="399" spans="1:31" x14ac:dyDescent="0.2">
      <c r="A399" s="289">
        <f t="shared" si="45"/>
        <v>43494</v>
      </c>
      <c r="B399" s="290">
        <f t="shared" si="43"/>
        <v>43494</v>
      </c>
      <c r="C399" s="303" t="s">
        <v>7</v>
      </c>
      <c r="W399" s="285">
        <f t="shared" si="44"/>
        <v>2</v>
      </c>
      <c r="X399" s="294" t="str">
        <f t="shared" si="42"/>
        <v/>
      </c>
      <c r="Y399" s="294" t="str">
        <f t="shared" si="46"/>
        <v>DBC</v>
      </c>
      <c r="Z399" s="294" t="str">
        <f t="shared" si="46"/>
        <v/>
      </c>
      <c r="AA399" s="294" t="str">
        <f t="shared" si="46"/>
        <v/>
      </c>
      <c r="AB399" s="294" t="str">
        <f t="shared" si="46"/>
        <v/>
      </c>
      <c r="AC399" s="294" t="str">
        <f t="shared" si="46"/>
        <v/>
      </c>
      <c r="AD399" s="294" t="str">
        <f t="shared" si="46"/>
        <v/>
      </c>
      <c r="AE399" s="32"/>
    </row>
    <row r="400" spans="1:31" x14ac:dyDescent="0.2">
      <c r="A400" s="289">
        <f t="shared" si="45"/>
        <v>43495</v>
      </c>
      <c r="B400" s="290">
        <f t="shared" si="43"/>
        <v>43495</v>
      </c>
      <c r="C400" s="303" t="s">
        <v>15</v>
      </c>
      <c r="W400" s="285">
        <f t="shared" si="44"/>
        <v>3</v>
      </c>
      <c r="X400" s="294" t="str">
        <f t="shared" si="42"/>
        <v/>
      </c>
      <c r="Y400" s="294" t="str">
        <f t="shared" si="46"/>
        <v/>
      </c>
      <c r="Z400" s="294" t="str">
        <f t="shared" si="46"/>
        <v>MFS</v>
      </c>
      <c r="AA400" s="294" t="str">
        <f t="shared" si="46"/>
        <v/>
      </c>
      <c r="AB400" s="294" t="str">
        <f t="shared" si="46"/>
        <v/>
      </c>
      <c r="AC400" s="294" t="str">
        <f t="shared" si="46"/>
        <v/>
      </c>
      <c r="AD400" s="294" t="str">
        <f t="shared" si="46"/>
        <v/>
      </c>
      <c r="AE400" s="32"/>
    </row>
    <row r="401" spans="1:31" x14ac:dyDescent="0.2">
      <c r="A401" s="289">
        <f t="shared" si="45"/>
        <v>43496</v>
      </c>
      <c r="B401" s="290">
        <f t="shared" si="43"/>
        <v>43496</v>
      </c>
      <c r="C401" s="303" t="s">
        <v>68</v>
      </c>
      <c r="W401" s="285">
        <f t="shared" si="44"/>
        <v>4</v>
      </c>
      <c r="X401" s="294" t="str">
        <f t="shared" si="42"/>
        <v/>
      </c>
      <c r="Y401" s="294" t="str">
        <f t="shared" si="46"/>
        <v/>
      </c>
      <c r="Z401" s="294" t="str">
        <f t="shared" si="46"/>
        <v/>
      </c>
      <c r="AA401" s="294" t="str">
        <f t="shared" si="46"/>
        <v>AJR</v>
      </c>
      <c r="AB401" s="294" t="str">
        <f t="shared" si="46"/>
        <v/>
      </c>
      <c r="AC401" s="294" t="str">
        <f t="shared" si="46"/>
        <v/>
      </c>
      <c r="AD401" s="294" t="str">
        <f t="shared" si="46"/>
        <v/>
      </c>
      <c r="AE401" s="32"/>
    </row>
    <row r="402" spans="1:31" x14ac:dyDescent="0.2">
      <c r="A402" s="292">
        <f t="shared" si="45"/>
        <v>43497</v>
      </c>
      <c r="B402" s="290">
        <f t="shared" si="43"/>
        <v>43497</v>
      </c>
      <c r="C402" s="303" t="s">
        <v>6</v>
      </c>
      <c r="W402" s="285">
        <f t="shared" si="44"/>
        <v>5</v>
      </c>
      <c r="X402" s="294" t="str">
        <f t="shared" si="42"/>
        <v/>
      </c>
      <c r="Y402" s="294" t="str">
        <f t="shared" si="46"/>
        <v/>
      </c>
      <c r="Z402" s="294" t="str">
        <f t="shared" si="46"/>
        <v/>
      </c>
      <c r="AA402" s="294" t="str">
        <f t="shared" si="46"/>
        <v/>
      </c>
      <c r="AB402" s="294" t="str">
        <f t="shared" si="46"/>
        <v>GAH</v>
      </c>
      <c r="AC402" s="294" t="str">
        <f t="shared" si="46"/>
        <v/>
      </c>
      <c r="AD402" s="294" t="str">
        <f t="shared" si="46"/>
        <v/>
      </c>
      <c r="AE402" s="32"/>
    </row>
    <row r="403" spans="1:31" x14ac:dyDescent="0.2">
      <c r="A403" s="293"/>
    </row>
    <row r="407" spans="1:31" x14ac:dyDescent="0.2">
      <c r="A407" s="262" t="s">
        <v>248</v>
      </c>
    </row>
    <row r="408" spans="1:31" x14ac:dyDescent="0.2">
      <c r="A408" s="302">
        <f>FirstDayOfYear</f>
        <v>43115</v>
      </c>
      <c r="B408" s="262" t="str">
        <f ca="1">OFFSET(FirstDayOfYear,2,0)</f>
        <v>AJR</v>
      </c>
    </row>
    <row r="409" spans="1:31" x14ac:dyDescent="0.2">
      <c r="A409" s="302">
        <f>CurrentRoster!C10</f>
        <v>43116</v>
      </c>
      <c r="B409" s="262" t="str">
        <f ca="1">OFFSET(CurrentRoster!C10,2,0)</f>
        <v>RAC</v>
      </c>
    </row>
    <row r="410" spans="1:31" x14ac:dyDescent="0.2">
      <c r="A410" s="302">
        <f>CurrentRoster!D10</f>
        <v>43117</v>
      </c>
      <c r="B410" s="295" t="str">
        <f ca="1">OFFSET(CurrentRoster!D10,2,0)</f>
        <v>LDP</v>
      </c>
    </row>
    <row r="411" spans="1:31" x14ac:dyDescent="0.2">
      <c r="A411" s="302">
        <f>CurrentRoster!E10</f>
        <v>43118</v>
      </c>
      <c r="B411" s="295" t="str">
        <f ca="1">OFFSET(CurrentRoster!E10,2,0)</f>
        <v>PRS</v>
      </c>
    </row>
    <row r="412" spans="1:31" x14ac:dyDescent="0.2">
      <c r="A412" s="302">
        <f>CurrentRoster!F10</f>
        <v>43119</v>
      </c>
      <c r="B412" s="295" t="str">
        <f ca="1">OFFSET(CurrentRoster!F10,2,0)</f>
        <v>MFS</v>
      </c>
    </row>
    <row r="413" spans="1:31" x14ac:dyDescent="0.2">
      <c r="A413" s="302">
        <f>CurrentRoster!G10</f>
        <v>43120</v>
      </c>
      <c r="B413" s="295" t="str">
        <f ca="1">OFFSET(CurrentRoster!G10,2,0)</f>
        <v>JGE</v>
      </c>
    </row>
    <row r="414" spans="1:31" x14ac:dyDescent="0.2">
      <c r="A414" s="302">
        <f>CurrentRoster!H10</f>
        <v>43121</v>
      </c>
      <c r="B414" s="295" t="str">
        <f ca="1">OFFSET(CurrentRoster!H10,2,0)</f>
        <v>JGE</v>
      </c>
    </row>
    <row r="415" spans="1:31" x14ac:dyDescent="0.2">
      <c r="A415" s="301">
        <f>CurrentRoster!B16</f>
        <v>43122</v>
      </c>
      <c r="B415" s="295" t="str">
        <f ca="1">OFFSET(CurrentRoster!B16,2,0)</f>
        <v>GAH</v>
      </c>
    </row>
    <row r="416" spans="1:31" x14ac:dyDescent="0.2">
      <c r="A416" s="301">
        <f>CurrentRoster!C16</f>
        <v>43123</v>
      </c>
      <c r="B416" s="295" t="str">
        <f ca="1">OFFSET(CurrentRoster!C16,2,0)</f>
        <v>SPF</v>
      </c>
    </row>
    <row r="417" spans="1:2" x14ac:dyDescent="0.2">
      <c r="A417" s="301">
        <f>CurrentRoster!D16</f>
        <v>43124</v>
      </c>
      <c r="B417" s="295" t="str">
        <f ca="1">OFFSET(CurrentRoster!D16,2,0)</f>
        <v>DBC</v>
      </c>
    </row>
    <row r="418" spans="1:2" x14ac:dyDescent="0.2">
      <c r="A418" s="301">
        <f>CurrentRoster!E16</f>
        <v>43125</v>
      </c>
      <c r="B418" s="295" t="str">
        <f ca="1">OFFSET(CurrentRoster!E16,2,0)</f>
        <v>GBH</v>
      </c>
    </row>
    <row r="419" spans="1:2" x14ac:dyDescent="0.2">
      <c r="A419" s="301">
        <f>CurrentRoster!F16</f>
        <v>43126</v>
      </c>
      <c r="B419" s="295" t="str">
        <f ca="1">OFFSET(CurrentRoster!F16,2,0)</f>
        <v>JGE</v>
      </c>
    </row>
    <row r="420" spans="1:2" x14ac:dyDescent="0.2">
      <c r="A420" s="301">
        <f>CurrentRoster!G16</f>
        <v>43127</v>
      </c>
      <c r="B420" s="295" t="str">
        <f ca="1">OFFSET(CurrentRoster!G16,2,0)</f>
        <v>AJR</v>
      </c>
    </row>
    <row r="421" spans="1:2" x14ac:dyDescent="0.2">
      <c r="A421" s="301">
        <f>CurrentRoster!H16</f>
        <v>43128</v>
      </c>
      <c r="B421" s="295" t="str">
        <f ca="1">OFFSET(CurrentRoster!H16,2,0)</f>
        <v>AJR</v>
      </c>
    </row>
    <row r="422" spans="1:2" x14ac:dyDescent="0.2">
      <c r="A422" s="302">
        <f>CurrentRoster!B22</f>
        <v>43129</v>
      </c>
      <c r="B422" s="295" t="str">
        <f ca="1">OFFSET(CurrentRoster!B22,2,0)</f>
        <v>DBC</v>
      </c>
    </row>
    <row r="423" spans="1:2" x14ac:dyDescent="0.2">
      <c r="A423" s="302">
        <f>CurrentRoster!C22</f>
        <v>43130</v>
      </c>
      <c r="B423" s="295" t="str">
        <f ca="1">OFFSET(CurrentRoster!C22,2,0)</f>
        <v>RJR</v>
      </c>
    </row>
    <row r="424" spans="1:2" x14ac:dyDescent="0.2">
      <c r="A424" s="302">
        <f>CurrentRoster!D22</f>
        <v>43131</v>
      </c>
      <c r="B424" s="295" t="str">
        <f ca="1">OFFSET(CurrentRoster!D22,2,0)</f>
        <v>AJR</v>
      </c>
    </row>
    <row r="425" spans="1:2" x14ac:dyDescent="0.2">
      <c r="A425" s="302">
        <f>CurrentRoster!E22</f>
        <v>43132</v>
      </c>
      <c r="B425" s="295" t="str">
        <f ca="1">OFFSET(CurrentRoster!E22,2,0)</f>
        <v>PRS</v>
      </c>
    </row>
    <row r="426" spans="1:2" x14ac:dyDescent="0.2">
      <c r="A426" s="302">
        <f>CurrentRoster!F22</f>
        <v>43133</v>
      </c>
      <c r="B426" s="295" t="str">
        <f ca="1">OFFSET(CurrentRoster!F22,2,0)</f>
        <v>GBH</v>
      </c>
    </row>
    <row r="427" spans="1:2" x14ac:dyDescent="0.2">
      <c r="A427" s="302">
        <f>CurrentRoster!G22</f>
        <v>43134</v>
      </c>
      <c r="B427" s="295" t="str">
        <f ca="1">OFFSET(CurrentRoster!G22,2,0)</f>
        <v>GBH</v>
      </c>
    </row>
    <row r="428" spans="1:2" x14ac:dyDescent="0.2">
      <c r="A428" s="302">
        <f>CurrentRoster!H22</f>
        <v>43135</v>
      </c>
      <c r="B428" s="295" t="str">
        <f ca="1">OFFSET(CurrentRoster!H22,2,0)</f>
        <v>GBH</v>
      </c>
    </row>
  </sheetData>
  <mergeCells count="11">
    <mergeCell ref="AJ2:AJ4"/>
    <mergeCell ref="AG2:AG4"/>
    <mergeCell ref="AH2:AH4"/>
    <mergeCell ref="D3:E3"/>
    <mergeCell ref="F3:G3"/>
    <mergeCell ref="J4:K4"/>
    <mergeCell ref="L4:M4"/>
    <mergeCell ref="N4:O4"/>
    <mergeCell ref="P4:Q4"/>
    <mergeCell ref="R4:S4"/>
    <mergeCell ref="T4:U4"/>
  </mergeCells>
  <conditionalFormatting sqref="C6:C7">
    <cfRule type="cellIs" dxfId="15" priority="27" stopIfTrue="1" operator="equal">
      <formula>"DBC"</formula>
    </cfRule>
  </conditionalFormatting>
  <conditionalFormatting sqref="F5:F7 D26 F26 F21:F24 D5:D24">
    <cfRule type="cellIs" dxfId="14" priority="28" stopIfTrue="1" operator="equal">
      <formula>0</formula>
    </cfRule>
  </conditionalFormatting>
  <conditionalFormatting sqref="E5:E7 E21:E24">
    <cfRule type="cellIs" dxfId="13" priority="29" stopIfTrue="1" operator="equal">
      <formula>-$D$26</formula>
    </cfRule>
  </conditionalFormatting>
  <conditionalFormatting sqref="G5:G7 G21:G24">
    <cfRule type="cellIs" dxfId="12" priority="30" stopIfTrue="1" operator="equal">
      <formula>-$F$26</formula>
    </cfRule>
  </conditionalFormatting>
  <conditionalFormatting sqref="C37:C348">
    <cfRule type="expression" dxfId="11" priority="25" stopIfTrue="1">
      <formula>"offset(0,-1)=""SAT"""</formula>
    </cfRule>
  </conditionalFormatting>
  <conditionalFormatting sqref="F8">
    <cfRule type="cellIs" dxfId="10" priority="14" stopIfTrue="1" operator="equal">
      <formula>0</formula>
    </cfRule>
  </conditionalFormatting>
  <conditionalFormatting sqref="E8">
    <cfRule type="cellIs" dxfId="9" priority="15" stopIfTrue="1" operator="equal">
      <formula>-$D$26</formula>
    </cfRule>
  </conditionalFormatting>
  <conditionalFormatting sqref="G8">
    <cfRule type="cellIs" dxfId="8" priority="16" stopIfTrue="1" operator="equal">
      <formula>-$F$26</formula>
    </cfRule>
  </conditionalFormatting>
  <conditionalFormatting sqref="C9:C14">
    <cfRule type="cellIs" dxfId="7" priority="10" stopIfTrue="1" operator="equal">
      <formula>"DBC"</formula>
    </cfRule>
  </conditionalFormatting>
  <conditionalFormatting sqref="F9:F14">
    <cfRule type="cellIs" dxfId="6" priority="11" stopIfTrue="1" operator="equal">
      <formula>0</formula>
    </cfRule>
  </conditionalFormatting>
  <conditionalFormatting sqref="E9:E14">
    <cfRule type="cellIs" dxfId="5" priority="12" stopIfTrue="1" operator="equal">
      <formula>-$D$26</formula>
    </cfRule>
  </conditionalFormatting>
  <conditionalFormatting sqref="G9:G14">
    <cfRule type="cellIs" dxfId="4" priority="13" stopIfTrue="1" operator="equal">
      <formula>-$F$26</formula>
    </cfRule>
  </conditionalFormatting>
  <conditionalFormatting sqref="C15:C17">
    <cfRule type="cellIs" dxfId="3" priority="6" stopIfTrue="1" operator="equal">
      <formula>"DBC"</formula>
    </cfRule>
  </conditionalFormatting>
  <conditionalFormatting sqref="F15:F20">
    <cfRule type="cellIs" dxfId="2" priority="7" stopIfTrue="1" operator="equal">
      <formula>0</formula>
    </cfRule>
  </conditionalFormatting>
  <conditionalFormatting sqref="E15:E20">
    <cfRule type="cellIs" dxfId="1" priority="8" stopIfTrue="1" operator="equal">
      <formula>-$D$26</formula>
    </cfRule>
  </conditionalFormatting>
  <conditionalFormatting sqref="G15:G20">
    <cfRule type="cellIs" dxfId="0" priority="9" stopIfTrue="1" operator="equal">
      <formula>-$F$26</formula>
    </cfRule>
  </conditionalFormatting>
  <pageMargins left="0.75" right="0.75" top="1" bottom="1" header="0.5" footer="0.5"/>
  <pageSetup paperSize="9" orientation="portrait" horizontalDpi="4294967293" r:id="rId1"/>
  <headerFooter alignWithMargins="0"/>
  <drawing r:id="rId2"/>
  <legacyDrawing r:id="rId3"/>
  <controls>
    <mc:AlternateContent xmlns:mc="http://schemas.openxmlformats.org/markup-compatibility/2006">
      <mc:Choice Requires="x14">
        <control shapeId="13319" r:id="rId4" name="CmdTransferButton">
          <controlPr defaultSize="0" autoLine="0" r:id="rId5">
            <anchor moveWithCells="1">
              <from>
                <xdr:col>14</xdr:col>
                <xdr:colOff>19050</xdr:colOff>
                <xdr:row>41</xdr:row>
                <xdr:rowOff>28575</xdr:rowOff>
              </from>
              <to>
                <xdr:col>18</xdr:col>
                <xdr:colOff>28575</xdr:colOff>
                <xdr:row>46</xdr:row>
                <xdr:rowOff>0</xdr:rowOff>
              </to>
            </anchor>
          </controlPr>
        </control>
      </mc:Choice>
      <mc:Fallback>
        <control shapeId="13319" r:id="rId4" name="CmdTransferButton"/>
      </mc:Fallback>
    </mc:AlternateContent>
    <mc:AlternateContent xmlns:mc="http://schemas.openxmlformats.org/markup-compatibility/2006">
      <mc:Choice Requires="x14">
        <control shapeId="13313" r:id="rId6" name="FormatButton">
          <controlPr defaultSize="0" autoLine="0" r:id="rId7">
            <anchor moveWithCells="1">
              <from>
                <xdr:col>13</xdr:col>
                <xdr:colOff>295275</xdr:colOff>
                <xdr:row>33</xdr:row>
                <xdr:rowOff>66675</xdr:rowOff>
              </from>
              <to>
                <xdr:col>18</xdr:col>
                <xdr:colOff>38100</xdr:colOff>
                <xdr:row>37</xdr:row>
                <xdr:rowOff>152400</xdr:rowOff>
              </to>
            </anchor>
          </controlPr>
        </control>
      </mc:Choice>
      <mc:Fallback>
        <control shapeId="13313" r:id="rId6" name="FormatButton"/>
      </mc:Fallback>
    </mc:AlternateContent>
    <mc:AlternateContent xmlns:mc="http://schemas.openxmlformats.org/markup-compatibility/2006">
      <mc:Choice Requires="x14">
        <control shapeId="13314" r:id="rId8" name="FillSeqListsButton">
          <controlPr defaultSize="0" autoLine="0" r:id="rId9">
            <anchor moveWithCells="1">
              <from>
                <xdr:col>10</xdr:col>
                <xdr:colOff>600075</xdr:colOff>
                <xdr:row>26</xdr:row>
                <xdr:rowOff>38100</xdr:rowOff>
              </from>
              <to>
                <xdr:col>13</xdr:col>
                <xdr:colOff>190500</xdr:colOff>
                <xdr:row>30</xdr:row>
                <xdr:rowOff>57150</xdr:rowOff>
              </to>
            </anchor>
          </controlPr>
        </control>
      </mc:Choice>
      <mc:Fallback>
        <control shapeId="13314" r:id="rId8" name="FillSeqListsButton"/>
      </mc:Fallback>
    </mc:AlternateContent>
    <mc:AlternateContent xmlns:mc="http://schemas.openxmlformats.org/markup-compatibility/2006">
      <mc:Choice Requires="x14">
        <control shapeId="13315" r:id="rId10" name="CompleteListsButton">
          <controlPr defaultSize="0" autoLine="0" r:id="rId11">
            <anchor moveWithCells="1">
              <from>
                <xdr:col>14</xdr:col>
                <xdr:colOff>0</xdr:colOff>
                <xdr:row>25</xdr:row>
                <xdr:rowOff>161925</xdr:rowOff>
              </from>
              <to>
                <xdr:col>18</xdr:col>
                <xdr:colOff>19050</xdr:colOff>
                <xdr:row>30</xdr:row>
                <xdr:rowOff>133350</xdr:rowOff>
              </to>
            </anchor>
          </controlPr>
        </control>
      </mc:Choice>
      <mc:Fallback>
        <control shapeId="13315" r:id="rId10" name="CompleteListsButton"/>
      </mc:Fallback>
    </mc:AlternateContent>
    <mc:AlternateContent xmlns:mc="http://schemas.openxmlformats.org/markup-compatibility/2006">
      <mc:Choice Requires="x14">
        <control shapeId="13316" r:id="rId12" name="ProxChkButton">
          <controlPr defaultSize="0" autoLine="0" r:id="rId13">
            <anchor moveWithCells="1">
              <from>
                <xdr:col>5</xdr:col>
                <xdr:colOff>238125</xdr:colOff>
                <xdr:row>48</xdr:row>
                <xdr:rowOff>9525</xdr:rowOff>
              </from>
              <to>
                <xdr:col>7</xdr:col>
                <xdr:colOff>180975</xdr:colOff>
                <xdr:row>52</xdr:row>
                <xdr:rowOff>104775</xdr:rowOff>
              </to>
            </anchor>
          </controlPr>
        </control>
      </mc:Choice>
      <mc:Fallback>
        <control shapeId="13316" r:id="rId12" name="ProxChkButton"/>
      </mc:Fallback>
    </mc:AlternateContent>
    <mc:AlternateContent xmlns:mc="http://schemas.openxmlformats.org/markup-compatibility/2006">
      <mc:Choice Requires="x14">
        <control shapeId="13317" r:id="rId14" name="CommandButton1">
          <controlPr defaultSize="0" autoLine="0" r:id="rId15">
            <anchor moveWithCells="1">
              <from>
                <xdr:col>5</xdr:col>
                <xdr:colOff>438150</xdr:colOff>
                <xdr:row>139</xdr:row>
                <xdr:rowOff>114300</xdr:rowOff>
              </from>
              <to>
                <xdr:col>7</xdr:col>
                <xdr:colOff>381000</xdr:colOff>
                <xdr:row>144</xdr:row>
                <xdr:rowOff>47625</xdr:rowOff>
              </to>
            </anchor>
          </controlPr>
        </control>
      </mc:Choice>
      <mc:Fallback>
        <control shapeId="13317" r:id="rId1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Splash</vt:lpstr>
      <vt:lpstr>Analyse</vt:lpstr>
      <vt:lpstr>Worksheet</vt:lpstr>
      <vt:lpstr>CurrentRoster</vt:lpstr>
      <vt:lpstr>ICUextraDays</vt:lpstr>
      <vt:lpstr>PubHol</vt:lpstr>
      <vt:lpstr>Backup</vt:lpstr>
      <vt:lpstr>Requests</vt:lpstr>
      <vt:lpstr>Generator</vt:lpstr>
      <vt:lpstr>Sheet1</vt:lpstr>
      <vt:lpstr>AGB_Fri</vt:lpstr>
      <vt:lpstr>AGB_MonThu</vt:lpstr>
      <vt:lpstr>AGB_SaSu</vt:lpstr>
      <vt:lpstr>AGB_Th</vt:lpstr>
      <vt:lpstr>Generator!AllDays</vt:lpstr>
      <vt:lpstr>Anaesthetists</vt:lpstr>
      <vt:lpstr>BackupFr</vt:lpstr>
      <vt:lpstr>BackupMoTh</vt:lpstr>
      <vt:lpstr>BackupSaSu</vt:lpstr>
      <vt:lpstr>BHS_Fr</vt:lpstr>
      <vt:lpstr>BHS_MoTh</vt:lpstr>
      <vt:lpstr>BHS_SaSu</vt:lpstr>
      <vt:lpstr>CurrentRosterStart</vt:lpstr>
      <vt:lpstr>CurrentYear</vt:lpstr>
      <vt:lpstr>FirstDayOfYear</vt:lpstr>
      <vt:lpstr>FirstRosterDay</vt:lpstr>
      <vt:lpstr>GenYear</vt:lpstr>
      <vt:lpstr>ICU_Fri</vt:lpstr>
      <vt:lpstr>ICU_MonThu</vt:lpstr>
      <vt:lpstr>ICU_SatSun</vt:lpstr>
      <vt:lpstr>ICUlist</vt:lpstr>
      <vt:lpstr>CurrentRoster!MainRoster</vt:lpstr>
      <vt:lpstr>OnCallList</vt:lpstr>
      <vt:lpstr>Generator!Output</vt:lpstr>
      <vt:lpstr>Output</vt:lpstr>
      <vt:lpstr>Generator!PartnerLookup</vt:lpstr>
      <vt:lpstr>Generator!Partners</vt:lpstr>
      <vt:lpstr>Partners2</vt:lpstr>
      <vt:lpstr>PreYear</vt:lpstr>
      <vt:lpstr>Analyse!Print_Area</vt:lpstr>
      <vt:lpstr>Backup!Print_Area</vt:lpstr>
      <vt:lpstr>CurrentRoster!Print_Area</vt:lpstr>
      <vt:lpstr>ICUextraDays!Print_Area</vt:lpstr>
      <vt:lpstr>PubHol!Print_Area</vt:lpstr>
      <vt:lpstr>Requests!Print_Area</vt:lpstr>
      <vt:lpstr>Sheet1!Print_Area</vt:lpstr>
      <vt:lpstr>ProximityScore</vt:lpstr>
      <vt:lpstr>PubHol!PubHols</vt:lpstr>
      <vt:lpstr>PubHols</vt:lpstr>
      <vt:lpstr>PubHolWorkers</vt:lpstr>
      <vt:lpstr>TBstore</vt:lpstr>
      <vt:lpstr>Temp1</vt:lpstr>
      <vt:lpstr>ThreeD_WE</vt:lpstr>
      <vt:lpstr>ThreeD_WE_number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dc:description>Giddy or lma or Quentin as passwords</dc:description>
  <cp:lastModifiedBy>Bookings</cp:lastModifiedBy>
  <cp:lastPrinted>2019-01-04T03:19:20Z</cp:lastPrinted>
  <dcterms:created xsi:type="dcterms:W3CDTF">2005-01-19T05:09:42Z</dcterms:created>
  <dcterms:modified xsi:type="dcterms:W3CDTF">2019-01-04T03:19:35Z</dcterms:modified>
</cp:coreProperties>
</file>